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05" windowWidth="7215" windowHeight="12315" activeTab="6"/>
  </bookViews>
  <sheets>
    <sheet name="1979-current Lake Level" sheetId="1" r:id="rId1"/>
    <sheet name="meromixis" sheetId="2" r:id="rId2"/>
    <sheet name="94-99" sheetId="3" r:id="rId3"/>
    <sheet name="99-04" sheetId="4" r:id="rId4"/>
    <sheet name="04-07" sheetId="5" r:id="rId5"/>
    <sheet name="07-10" sheetId="6" r:id="rId6"/>
    <sheet name="09-10" sheetId="7" r:id="rId7"/>
    <sheet name="Chart2" sheetId="8" r:id="rId8"/>
    <sheet name="export" sheetId="9" r:id="rId9"/>
    <sheet name="historic" sheetId="10" r:id="rId10"/>
    <sheet name="Sheet1" sheetId="11" r:id="rId11"/>
    <sheet name="since d1631" sheetId="12" r:id="rId12"/>
    <sheet name="2005" sheetId="13" r:id="rId13"/>
  </sheets>
  <externalReferences>
    <externalReference r:id="rId16"/>
  </externalReferences>
  <definedNames>
    <definedName name="_xlnm.Print_Area" localSheetId="0">'1979-current Lake Level'!$A$1:$U$52</definedName>
  </definedNames>
  <calcPr fullCalcOnLoad="1"/>
</workbook>
</file>

<file path=xl/sharedStrings.xml><?xml version="1.0" encoding="utf-8"?>
<sst xmlns="http://schemas.openxmlformats.org/spreadsheetml/2006/main" count="91" uniqueCount="67">
  <si>
    <t>First of month in feet above mean sea level</t>
  </si>
  <si>
    <t>MONTH</t>
  </si>
  <si>
    <t>LEVEL</t>
  </si>
  <si>
    <t>stage (ft)</t>
  </si>
  <si>
    <t>area (ac)</t>
  </si>
  <si>
    <t>volume (acft)</t>
  </si>
  <si>
    <t>salinity (g/l)</t>
  </si>
  <si>
    <t>area (sqmi)</t>
  </si>
  <si>
    <t>mean depth (ft)</t>
  </si>
  <si>
    <t>depth (ft)</t>
  </si>
  <si>
    <t>apr</t>
  </si>
  <si>
    <t>Volume</t>
  </si>
  <si>
    <t>Area</t>
  </si>
  <si>
    <t>Salinity</t>
  </si>
  <si>
    <t>Interpolated between whole foot elevations.</t>
  </si>
  <si>
    <t>Predicted salinity and mean depth from Hurlburt, Stuart H., "Salinity Thresholds, Lake Size, and History: A Critique of the NAS and CORI Reports on Mono Lake." Southern California Academy of Sciences, 1991</t>
  </si>
  <si>
    <t xml:space="preserve">Predicted area and volume from "A Water Balance Forecast Model for Mono Lake, California" By Peter Vorster, May 1985 </t>
  </si>
  <si>
    <t>Mono Lake Level</t>
  </si>
  <si>
    <t>actual</t>
  </si>
  <si>
    <t>interpolated</t>
  </si>
  <si>
    <t>LV &amp; Rush</t>
  </si>
  <si>
    <t>Peak inflow</t>
  </si>
  <si>
    <t>Peak Lake Level</t>
  </si>
  <si>
    <t>Runoff yr</t>
  </si>
  <si>
    <t>Runoff %</t>
  </si>
  <si>
    <t>Lake rise/fall</t>
  </si>
  <si>
    <t>Lake volume change</t>
  </si>
  <si>
    <t>yr end elev</t>
  </si>
  <si>
    <t>dwp exports</t>
  </si>
  <si>
    <t>sum</t>
  </si>
  <si>
    <t>average</t>
  </si>
  <si>
    <t>max</t>
  </si>
  <si>
    <t>min</t>
  </si>
  <si>
    <t>median</t>
  </si>
  <si>
    <t>volume per foot</t>
  </si>
  <si>
    <t>Hydro balance</t>
  </si>
  <si>
    <t>equilibrium</t>
  </si>
  <si>
    <t>input</t>
  </si>
  <si>
    <t>evap</t>
  </si>
  <si>
    <t>size</t>
  </si>
  <si>
    <t>Mono Lake</t>
  </si>
  <si>
    <t>Transition</t>
  </si>
  <si>
    <t>Post-transition</t>
  </si>
  <si>
    <t>25% more evap and 10% less inflow</t>
  </si>
  <si>
    <t>10% less inflow</t>
  </si>
  <si>
    <t>25% more evap</t>
  </si>
  <si>
    <t>1/3 evaporation</t>
  </si>
  <si>
    <t>3x inflow</t>
  </si>
  <si>
    <t>1/3 evap and 3x inflow</t>
  </si>
  <si>
    <t>elevation</t>
  </si>
  <si>
    <t>Max diversions 1970s</t>
  </si>
  <si>
    <t>output column</t>
  </si>
  <si>
    <t>only valid for areas</t>
  </si>
  <si>
    <t>between 36728 ac (6372)</t>
  </si>
  <si>
    <t>and 56701 ac (6428)</t>
  </si>
  <si>
    <t>export</t>
  </si>
  <si>
    <t>average inflow</t>
  </si>
  <si>
    <t>From Vorster, 1985</t>
  </si>
  <si>
    <t>non mono lake evaporation</t>
  </si>
  <si>
    <t>gw export</t>
  </si>
  <si>
    <t>runoff to lake</t>
  </si>
  <si>
    <t xml:space="preserve">approx. exposed mono lake bottom evap </t>
  </si>
  <si>
    <t>added to inflow when lake is high</t>
  </si>
  <si>
    <t>historically observed levels</t>
  </si>
  <si>
    <t>+</t>
  </si>
  <si>
    <t>-</t>
  </si>
  <si>
    <t>MONO LAKE LEVELS 1979-2011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</si>
</sst>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%"/>
    <numFmt numFmtId="167" formatCode="mmm\-yyyy"/>
    <numFmt numFmtId="168" formatCode="mmm"/>
  </numFmts>
  <fonts count="6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b/>
      <sz val="12"/>
      <name val="Geneva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color indexed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8.4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6.75"/>
      <color indexed="8"/>
      <name val="Arial"/>
      <family val="0"/>
    </font>
    <font>
      <sz val="10.1"/>
      <color indexed="8"/>
      <name val="Arial"/>
      <family val="0"/>
    </font>
    <font>
      <b/>
      <sz val="9"/>
      <color indexed="8"/>
      <name val="Geneva"/>
      <family val="0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b/>
      <sz val="11"/>
      <color indexed="8"/>
      <name val="Arial"/>
      <family val="0"/>
    </font>
    <font>
      <sz val="14.5"/>
      <color indexed="8"/>
      <name val="Arial"/>
      <family val="0"/>
    </font>
    <font>
      <sz val="17.25"/>
      <color indexed="8"/>
      <name val="Arial"/>
      <family val="0"/>
    </font>
    <font>
      <b/>
      <sz val="17.25"/>
      <color indexed="8"/>
      <name val="Arial"/>
      <family val="0"/>
    </font>
    <font>
      <b/>
      <sz val="17.5"/>
      <color indexed="8"/>
      <name val="Arial"/>
      <family val="0"/>
    </font>
    <font>
      <sz val="12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4" fillId="0" borderId="0" applyFont="0" applyFill="0" applyBorder="0" applyAlignment="0" applyProtection="0"/>
    <xf numFmtId="41" fontId="6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64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6" fillId="0" borderId="0" xfId="57">
      <alignment/>
      <protection/>
    </xf>
    <xf numFmtId="165" fontId="6" fillId="0" borderId="0" xfId="57" applyNumberFormat="1" applyProtection="1">
      <alignment/>
      <protection/>
    </xf>
    <xf numFmtId="0" fontId="6" fillId="0" borderId="0" xfId="57" applyFont="1">
      <alignment/>
      <protection/>
    </xf>
    <xf numFmtId="10" fontId="0" fillId="0" borderId="0" xfId="60" applyNumberFormat="1" applyFont="1" applyAlignment="1">
      <alignment horizontal="center"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  <xf numFmtId="9" fontId="6" fillId="0" borderId="0" xfId="60" applyFont="1" applyAlignment="1">
      <alignment/>
    </xf>
    <xf numFmtId="0" fontId="6" fillId="0" borderId="0" xfId="60" applyNumberFormat="1" applyFont="1" applyAlignment="1">
      <alignment/>
    </xf>
    <xf numFmtId="0" fontId="6" fillId="0" borderId="11" xfId="57" applyBorder="1">
      <alignment/>
      <protection/>
    </xf>
    <xf numFmtId="1" fontId="6" fillId="0" borderId="0" xfId="57" applyNumberFormat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6" fillId="0" borderId="12" xfId="57" applyBorder="1">
      <alignment/>
      <protection/>
    </xf>
    <xf numFmtId="0" fontId="6" fillId="0" borderId="13" xfId="57" applyBorder="1">
      <alignment/>
      <protection/>
    </xf>
    <xf numFmtId="0" fontId="6" fillId="0" borderId="14" xfId="57" applyBorder="1">
      <alignment/>
      <protection/>
    </xf>
    <xf numFmtId="0" fontId="6" fillId="0" borderId="15" xfId="57" applyBorder="1">
      <alignment/>
      <protection/>
    </xf>
    <xf numFmtId="0" fontId="6" fillId="0" borderId="16" xfId="57" applyFont="1" applyBorder="1">
      <alignment/>
      <protection/>
    </xf>
    <xf numFmtId="0" fontId="6" fillId="0" borderId="17" xfId="57" applyBorder="1">
      <alignment/>
      <protection/>
    </xf>
    <xf numFmtId="0" fontId="6" fillId="0" borderId="18" xfId="57" applyBorder="1">
      <alignment/>
      <protection/>
    </xf>
    <xf numFmtId="0" fontId="6" fillId="0" borderId="0" xfId="57" applyFont="1" applyBorder="1">
      <alignment/>
      <protection/>
    </xf>
    <xf numFmtId="0" fontId="6" fillId="0" borderId="19" xfId="57" applyBorder="1">
      <alignment/>
      <protection/>
    </xf>
    <xf numFmtId="0" fontId="6" fillId="0" borderId="20" xfId="57" applyBorder="1">
      <alignment/>
      <protection/>
    </xf>
    <xf numFmtId="0" fontId="6" fillId="0" borderId="10" xfId="57" applyFont="1" applyBorder="1">
      <alignment/>
      <protection/>
    </xf>
    <xf numFmtId="0" fontId="6" fillId="0" borderId="21" xfId="57" applyBorder="1">
      <alignment/>
      <protection/>
    </xf>
    <xf numFmtId="0" fontId="6" fillId="0" borderId="11" xfId="57" applyFont="1" applyBorder="1">
      <alignment/>
      <protection/>
    </xf>
    <xf numFmtId="0" fontId="6" fillId="0" borderId="22" xfId="57" applyFont="1" applyBorder="1">
      <alignment/>
      <protection/>
    </xf>
    <xf numFmtId="0" fontId="6" fillId="0" borderId="23" xfId="57" applyBorder="1">
      <alignment/>
      <protection/>
    </xf>
    <xf numFmtId="0" fontId="6" fillId="0" borderId="24" xfId="57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age-area-volum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worksheet" Target="worksheets/sheet4.xml" /><Relationship Id="rId13" Type="http://schemas.openxmlformats.org/officeDocument/2006/relationships/worksheet" Target="worksheets/sheet5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Episodes of Meromixis in Mono Lake Compared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5"/>
          <c:w val="0.836"/>
          <c:h val="0.81225"/>
        </c:manualLayout>
      </c:layout>
      <c:lineChart>
        <c:grouping val="standard"/>
        <c:varyColors val="0"/>
        <c:ser>
          <c:idx val="2"/>
          <c:order val="0"/>
          <c:tx>
            <c:v>2006-2007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'1979-current Lake Level'!$C$317:$C$352</c:f>
              <c:numCache>
                <c:ptCount val="36"/>
                <c:pt idx="0">
                  <c:v>2468577.6000000015</c:v>
                </c:pt>
                <c:pt idx="1">
                  <c:v>2481725</c:v>
                </c:pt>
                <c:pt idx="2">
                  <c:v>2495033</c:v>
                </c:pt>
                <c:pt idx="3">
                  <c:v>2503905</c:v>
                </c:pt>
                <c:pt idx="4">
                  <c:v>2503905</c:v>
                </c:pt>
                <c:pt idx="5">
                  <c:v>2512777</c:v>
                </c:pt>
                <c:pt idx="6">
                  <c:v>2526143.8</c:v>
                </c:pt>
                <c:pt idx="7">
                  <c:v>2548617.799999999</c:v>
                </c:pt>
                <c:pt idx="8">
                  <c:v>2539628.1999999993</c:v>
                </c:pt>
                <c:pt idx="9">
                  <c:v>2521649</c:v>
                </c:pt>
                <c:pt idx="10">
                  <c:v>2517213</c:v>
                </c:pt>
                <c:pt idx="11">
                  <c:v>2517213</c:v>
                </c:pt>
                <c:pt idx="12">
                  <c:v>2535133.3999999994</c:v>
                </c:pt>
                <c:pt idx="13">
                  <c:v>2548617.799999999</c:v>
                </c:pt>
                <c:pt idx="14">
                  <c:v>2562102.1999999983</c:v>
                </c:pt>
                <c:pt idx="15">
                  <c:v>2566597</c:v>
                </c:pt>
                <c:pt idx="16">
                  <c:v>2575660.5999999996</c:v>
                </c:pt>
                <c:pt idx="17">
                  <c:v>2593787.799999999</c:v>
                </c:pt>
                <c:pt idx="18">
                  <c:v>2634760</c:v>
                </c:pt>
                <c:pt idx="19">
                  <c:v>2662211.2</c:v>
                </c:pt>
                <c:pt idx="20">
                  <c:v>2648467</c:v>
                </c:pt>
                <c:pt idx="21">
                  <c:v>2634760</c:v>
                </c:pt>
                <c:pt idx="22">
                  <c:v>2634760</c:v>
                </c:pt>
                <c:pt idx="23">
                  <c:v>2630191</c:v>
                </c:pt>
                <c:pt idx="24">
                  <c:v>2634760</c:v>
                </c:pt>
                <c:pt idx="25">
                  <c:v>2639329</c:v>
                </c:pt>
                <c:pt idx="26">
                  <c:v>2643898</c:v>
                </c:pt>
                <c:pt idx="27">
                  <c:v>2648467</c:v>
                </c:pt>
                <c:pt idx="28">
                  <c:v>2643898</c:v>
                </c:pt>
                <c:pt idx="29">
                  <c:v>2634760</c:v>
                </c:pt>
                <c:pt idx="30">
                  <c:v>2621053</c:v>
                </c:pt>
                <c:pt idx="31">
                  <c:v>2611915</c:v>
                </c:pt>
                <c:pt idx="32">
                  <c:v>2589255.999999999</c:v>
                </c:pt>
                <c:pt idx="33">
                  <c:v>2571128.8</c:v>
                </c:pt>
                <c:pt idx="34">
                  <c:v>2562102.1999999983</c:v>
                </c:pt>
                <c:pt idx="35">
                  <c:v>2557607.3999999985</c:v>
                </c:pt>
              </c:numCache>
            </c:numRef>
          </c:val>
          <c:smooth val="0"/>
        </c:ser>
        <c:ser>
          <c:idx val="1"/>
          <c:order val="1"/>
          <c:tx>
            <c:v>1995-2003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'1979-current Lake Level'!$C$197:$C$303</c:f>
              <c:numCache>
                <c:ptCount val="107"/>
                <c:pt idx="0">
                  <c:v>2208630.0000000005</c:v>
                </c:pt>
                <c:pt idx="1">
                  <c:v>2231952</c:v>
                </c:pt>
                <c:pt idx="2">
                  <c:v>2235906</c:v>
                </c:pt>
                <c:pt idx="3">
                  <c:v>2267538</c:v>
                </c:pt>
                <c:pt idx="4">
                  <c:v>2271572.4</c:v>
                </c:pt>
                <c:pt idx="5">
                  <c:v>2283675.5999999996</c:v>
                </c:pt>
                <c:pt idx="6">
                  <c:v>2303847.599999999</c:v>
                </c:pt>
                <c:pt idx="7">
                  <c:v>2332569.6000000006</c:v>
                </c:pt>
                <c:pt idx="8">
                  <c:v>2344913.400000001</c:v>
                </c:pt>
                <c:pt idx="9">
                  <c:v>2340798.8000000007</c:v>
                </c:pt>
                <c:pt idx="10">
                  <c:v>2340798.8000000007</c:v>
                </c:pt>
                <c:pt idx="11">
                  <c:v>2340798.8000000007</c:v>
                </c:pt>
                <c:pt idx="12">
                  <c:v>2353223</c:v>
                </c:pt>
                <c:pt idx="13">
                  <c:v>2365808</c:v>
                </c:pt>
                <c:pt idx="14">
                  <c:v>2382588</c:v>
                </c:pt>
                <c:pt idx="15">
                  <c:v>2399528.8</c:v>
                </c:pt>
                <c:pt idx="16">
                  <c:v>2403804.1999999997</c:v>
                </c:pt>
                <c:pt idx="17">
                  <c:v>2412354.9999999995</c:v>
                </c:pt>
                <c:pt idx="18">
                  <c:v>2429456.599999999</c:v>
                </c:pt>
                <c:pt idx="19">
                  <c:v>2438087.7</c:v>
                </c:pt>
                <c:pt idx="20">
                  <c:v>2433732</c:v>
                </c:pt>
                <c:pt idx="21">
                  <c:v>2420905.7999999993</c:v>
                </c:pt>
                <c:pt idx="22">
                  <c:v>2416630.3999999994</c:v>
                </c:pt>
                <c:pt idx="23">
                  <c:v>2433732</c:v>
                </c:pt>
                <c:pt idx="24">
                  <c:v>2451154.8000000007</c:v>
                </c:pt>
                <c:pt idx="25">
                  <c:v>2481725</c:v>
                </c:pt>
                <c:pt idx="26">
                  <c:v>2490597</c:v>
                </c:pt>
                <c:pt idx="27">
                  <c:v>2499469</c:v>
                </c:pt>
                <c:pt idx="28">
                  <c:v>2499469</c:v>
                </c:pt>
                <c:pt idx="29">
                  <c:v>2512777</c:v>
                </c:pt>
                <c:pt idx="30">
                  <c:v>2530638.5999999996</c:v>
                </c:pt>
                <c:pt idx="31">
                  <c:v>2539628.1999999993</c:v>
                </c:pt>
                <c:pt idx="32">
                  <c:v>2530638.5999999996</c:v>
                </c:pt>
                <c:pt idx="33">
                  <c:v>2521649</c:v>
                </c:pt>
                <c:pt idx="34">
                  <c:v>2512777</c:v>
                </c:pt>
                <c:pt idx="35">
                  <c:v>2517213</c:v>
                </c:pt>
                <c:pt idx="36">
                  <c:v>2521649</c:v>
                </c:pt>
                <c:pt idx="37">
                  <c:v>2539628.1999999993</c:v>
                </c:pt>
                <c:pt idx="38">
                  <c:v>2553112.5999999987</c:v>
                </c:pt>
                <c:pt idx="39">
                  <c:v>2566597</c:v>
                </c:pt>
                <c:pt idx="40">
                  <c:v>2571128.8</c:v>
                </c:pt>
                <c:pt idx="41">
                  <c:v>2575660.5999999996</c:v>
                </c:pt>
                <c:pt idx="42">
                  <c:v>2598319.5999999987</c:v>
                </c:pt>
                <c:pt idx="43">
                  <c:v>2625622</c:v>
                </c:pt>
                <c:pt idx="44">
                  <c:v>2634760</c:v>
                </c:pt>
                <c:pt idx="45">
                  <c:v>2625622</c:v>
                </c:pt>
                <c:pt idx="46">
                  <c:v>2621053</c:v>
                </c:pt>
                <c:pt idx="47">
                  <c:v>2625622</c:v>
                </c:pt>
                <c:pt idx="48">
                  <c:v>2625622</c:v>
                </c:pt>
                <c:pt idx="49">
                  <c:v>2639329</c:v>
                </c:pt>
                <c:pt idx="50">
                  <c:v>2648467</c:v>
                </c:pt>
                <c:pt idx="51">
                  <c:v>2648467</c:v>
                </c:pt>
                <c:pt idx="52">
                  <c:v>2648467</c:v>
                </c:pt>
                <c:pt idx="53">
                  <c:v>2653036</c:v>
                </c:pt>
                <c:pt idx="54">
                  <c:v>2662211.2</c:v>
                </c:pt>
                <c:pt idx="55">
                  <c:v>2653036</c:v>
                </c:pt>
                <c:pt idx="56">
                  <c:v>2643898</c:v>
                </c:pt>
                <c:pt idx="57">
                  <c:v>2630191</c:v>
                </c:pt>
                <c:pt idx="58">
                  <c:v>2625622</c:v>
                </c:pt>
                <c:pt idx="59">
                  <c:v>2621053</c:v>
                </c:pt>
                <c:pt idx="60">
                  <c:v>2616484</c:v>
                </c:pt>
                <c:pt idx="61">
                  <c:v>2625622</c:v>
                </c:pt>
                <c:pt idx="62">
                  <c:v>2630191</c:v>
                </c:pt>
                <c:pt idx="63">
                  <c:v>2634760</c:v>
                </c:pt>
                <c:pt idx="64">
                  <c:v>2634760</c:v>
                </c:pt>
                <c:pt idx="65">
                  <c:v>2634760</c:v>
                </c:pt>
                <c:pt idx="66">
                  <c:v>2639329</c:v>
                </c:pt>
                <c:pt idx="67">
                  <c:v>2625622</c:v>
                </c:pt>
                <c:pt idx="68">
                  <c:v>2611915</c:v>
                </c:pt>
                <c:pt idx="69">
                  <c:v>2598319.5999999987</c:v>
                </c:pt>
                <c:pt idx="70">
                  <c:v>2589255.999999999</c:v>
                </c:pt>
                <c:pt idx="71">
                  <c:v>2584724.1999999993</c:v>
                </c:pt>
                <c:pt idx="72">
                  <c:v>2584724.1999999993</c:v>
                </c:pt>
                <c:pt idx="73">
                  <c:v>2593787.799999999</c:v>
                </c:pt>
                <c:pt idx="74">
                  <c:v>2598319.5999999987</c:v>
                </c:pt>
                <c:pt idx="75">
                  <c:v>2602851.3999999985</c:v>
                </c:pt>
                <c:pt idx="76">
                  <c:v>2607383.1999999983</c:v>
                </c:pt>
                <c:pt idx="77">
                  <c:v>2607383.1999999983</c:v>
                </c:pt>
                <c:pt idx="78">
                  <c:v>2602851.3999999985</c:v>
                </c:pt>
                <c:pt idx="79">
                  <c:v>2589255.999999999</c:v>
                </c:pt>
                <c:pt idx="80">
                  <c:v>2571128.8</c:v>
                </c:pt>
                <c:pt idx="81">
                  <c:v>2553112.5999999987</c:v>
                </c:pt>
                <c:pt idx="82">
                  <c:v>2548617.799999999</c:v>
                </c:pt>
                <c:pt idx="83">
                  <c:v>2548617.799999999</c:v>
                </c:pt>
                <c:pt idx="84">
                  <c:v>2553112.5999999987</c:v>
                </c:pt>
                <c:pt idx="85">
                  <c:v>2553112.5999999987</c:v>
                </c:pt>
                <c:pt idx="86">
                  <c:v>2557607.3999999985</c:v>
                </c:pt>
                <c:pt idx="87">
                  <c:v>2557607.3999999985</c:v>
                </c:pt>
                <c:pt idx="88">
                  <c:v>2557607.3999999985</c:v>
                </c:pt>
                <c:pt idx="89">
                  <c:v>2557607.3999999985</c:v>
                </c:pt>
                <c:pt idx="90">
                  <c:v>2557607.3999999985</c:v>
                </c:pt>
                <c:pt idx="91">
                  <c:v>2544122.999999999</c:v>
                </c:pt>
                <c:pt idx="92">
                  <c:v>2530638.5999999996</c:v>
                </c:pt>
                <c:pt idx="93">
                  <c:v>2512777</c:v>
                </c:pt>
                <c:pt idx="94">
                  <c:v>2503905</c:v>
                </c:pt>
                <c:pt idx="95">
                  <c:v>2512777</c:v>
                </c:pt>
                <c:pt idx="96">
                  <c:v>2521649</c:v>
                </c:pt>
                <c:pt idx="97">
                  <c:v>2530638.5999999996</c:v>
                </c:pt>
                <c:pt idx="98">
                  <c:v>2535133.3999999994</c:v>
                </c:pt>
                <c:pt idx="99">
                  <c:v>2544122.999999999</c:v>
                </c:pt>
                <c:pt idx="100">
                  <c:v>2535133.3999999994</c:v>
                </c:pt>
                <c:pt idx="101">
                  <c:v>2535133.3999999994</c:v>
                </c:pt>
                <c:pt idx="102">
                  <c:v>2535133.3999999994</c:v>
                </c:pt>
                <c:pt idx="103">
                  <c:v>2526143.8</c:v>
                </c:pt>
                <c:pt idx="104">
                  <c:v>2517213</c:v>
                </c:pt>
                <c:pt idx="105">
                  <c:v>2503905</c:v>
                </c:pt>
                <c:pt idx="106">
                  <c:v>2490597</c:v>
                </c:pt>
              </c:numCache>
            </c:numRef>
          </c:val>
          <c:smooth val="0"/>
        </c:ser>
        <c:ser>
          <c:idx val="0"/>
          <c:order val="2"/>
          <c:tx>
            <c:v>1983-1988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'1979-current Lake Level'!$C$53:$C$125</c:f>
              <c:numCache>
                <c:ptCount val="73"/>
                <c:pt idx="0">
                  <c:v>2193135.6</c:v>
                </c:pt>
                <c:pt idx="1">
                  <c:v>2208630.0000000005</c:v>
                </c:pt>
                <c:pt idx="2">
                  <c:v>2243814</c:v>
                </c:pt>
                <c:pt idx="3">
                  <c:v>2263584</c:v>
                </c:pt>
                <c:pt idx="4">
                  <c:v>2267538</c:v>
                </c:pt>
                <c:pt idx="5">
                  <c:v>2291744.3999999994</c:v>
                </c:pt>
                <c:pt idx="6">
                  <c:v>2324340.4000000004</c:v>
                </c:pt>
                <c:pt idx="7">
                  <c:v>2340798.8000000007</c:v>
                </c:pt>
                <c:pt idx="8">
                  <c:v>2365808</c:v>
                </c:pt>
                <c:pt idx="9">
                  <c:v>2374198</c:v>
                </c:pt>
                <c:pt idx="10">
                  <c:v>2386783</c:v>
                </c:pt>
                <c:pt idx="11">
                  <c:v>2399528.8</c:v>
                </c:pt>
                <c:pt idx="12">
                  <c:v>2429456.599999999</c:v>
                </c:pt>
                <c:pt idx="13">
                  <c:v>2446799.1000000006</c:v>
                </c:pt>
                <c:pt idx="14">
                  <c:v>2464221.9000000013</c:v>
                </c:pt>
                <c:pt idx="15">
                  <c:v>2472933.3000000017</c:v>
                </c:pt>
                <c:pt idx="16">
                  <c:v>2472933.3000000017</c:v>
                </c:pt>
                <c:pt idx="17">
                  <c:v>2464221.9000000013</c:v>
                </c:pt>
                <c:pt idx="18">
                  <c:v>2451154.8000000007</c:v>
                </c:pt>
                <c:pt idx="19">
                  <c:v>2446799.1000000006</c:v>
                </c:pt>
                <c:pt idx="20">
                  <c:v>2446799.1000000006</c:v>
                </c:pt>
                <c:pt idx="21">
                  <c:v>2438087.7</c:v>
                </c:pt>
                <c:pt idx="22">
                  <c:v>2429456.599999999</c:v>
                </c:pt>
                <c:pt idx="23">
                  <c:v>2425181.1999999993</c:v>
                </c:pt>
                <c:pt idx="24">
                  <c:v>2429456.599999999</c:v>
                </c:pt>
                <c:pt idx="25">
                  <c:v>2433732</c:v>
                </c:pt>
                <c:pt idx="26">
                  <c:v>2438087.7</c:v>
                </c:pt>
                <c:pt idx="27">
                  <c:v>2442443.4000000004</c:v>
                </c:pt>
                <c:pt idx="28">
                  <c:v>2442443.4000000004</c:v>
                </c:pt>
                <c:pt idx="29">
                  <c:v>2429456.599999999</c:v>
                </c:pt>
                <c:pt idx="30">
                  <c:v>2412354.9999999995</c:v>
                </c:pt>
                <c:pt idx="31">
                  <c:v>2399528.8</c:v>
                </c:pt>
                <c:pt idx="32">
                  <c:v>2386783</c:v>
                </c:pt>
                <c:pt idx="33">
                  <c:v>2378393</c:v>
                </c:pt>
                <c:pt idx="34">
                  <c:v>2374198</c:v>
                </c:pt>
                <c:pt idx="35">
                  <c:v>2370003</c:v>
                </c:pt>
                <c:pt idx="36">
                  <c:v>2374198</c:v>
                </c:pt>
                <c:pt idx="37">
                  <c:v>2378393</c:v>
                </c:pt>
                <c:pt idx="38">
                  <c:v>2403804.1999999997</c:v>
                </c:pt>
                <c:pt idx="39">
                  <c:v>2425181.1999999993</c:v>
                </c:pt>
                <c:pt idx="40">
                  <c:v>2438087.7</c:v>
                </c:pt>
                <c:pt idx="41">
                  <c:v>2455510.500000001</c:v>
                </c:pt>
                <c:pt idx="42">
                  <c:v>2468577.6000000015</c:v>
                </c:pt>
                <c:pt idx="43">
                  <c:v>2477289</c:v>
                </c:pt>
                <c:pt idx="44">
                  <c:v>2464221.9000000013</c:v>
                </c:pt>
                <c:pt idx="45">
                  <c:v>2442443.4000000004</c:v>
                </c:pt>
                <c:pt idx="46">
                  <c:v>2438087.7</c:v>
                </c:pt>
                <c:pt idx="47">
                  <c:v>2433732</c:v>
                </c:pt>
                <c:pt idx="48">
                  <c:v>2438087.7</c:v>
                </c:pt>
                <c:pt idx="49">
                  <c:v>2442443.4000000004</c:v>
                </c:pt>
                <c:pt idx="50">
                  <c:v>2446799.1000000006</c:v>
                </c:pt>
                <c:pt idx="51">
                  <c:v>2451154.8000000007</c:v>
                </c:pt>
                <c:pt idx="52">
                  <c:v>2451154.8000000007</c:v>
                </c:pt>
                <c:pt idx="53">
                  <c:v>2446799.1000000006</c:v>
                </c:pt>
                <c:pt idx="54">
                  <c:v>2438087.7</c:v>
                </c:pt>
                <c:pt idx="55">
                  <c:v>2416630.3999999994</c:v>
                </c:pt>
                <c:pt idx="56">
                  <c:v>2399528.8</c:v>
                </c:pt>
                <c:pt idx="57">
                  <c:v>2390978</c:v>
                </c:pt>
                <c:pt idx="58">
                  <c:v>2382588</c:v>
                </c:pt>
                <c:pt idx="59">
                  <c:v>2382588</c:v>
                </c:pt>
                <c:pt idx="60">
                  <c:v>2390978</c:v>
                </c:pt>
                <c:pt idx="61">
                  <c:v>2395253.4</c:v>
                </c:pt>
                <c:pt idx="62">
                  <c:v>2399528.8</c:v>
                </c:pt>
                <c:pt idx="63">
                  <c:v>2395253.4</c:v>
                </c:pt>
                <c:pt idx="64">
                  <c:v>2378393</c:v>
                </c:pt>
                <c:pt idx="65">
                  <c:v>2370003</c:v>
                </c:pt>
                <c:pt idx="66">
                  <c:v>2365808</c:v>
                </c:pt>
                <c:pt idx="67">
                  <c:v>2344913.400000001</c:v>
                </c:pt>
                <c:pt idx="68">
                  <c:v>2332569.6000000006</c:v>
                </c:pt>
                <c:pt idx="69">
                  <c:v>2320225.8000000003</c:v>
                </c:pt>
                <c:pt idx="70">
                  <c:v>2307882</c:v>
                </c:pt>
                <c:pt idx="71">
                  <c:v>2299813.1999999993</c:v>
                </c:pt>
                <c:pt idx="72">
                  <c:v>2299813.1999999993</c:v>
                </c:pt>
              </c:numCache>
            </c:numRef>
          </c:val>
          <c:smooth val="0"/>
        </c:ser>
        <c:marker val="1"/>
        <c:axId val="34315523"/>
        <c:axId val="40404252"/>
      </c:lineChart>
      <c:catAx>
        <c:axId val="34315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Months
(graphs begin in Janurary)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04252"/>
        <c:crosses val="autoZero"/>
        <c:auto val="0"/>
        <c:lblOffset val="100"/>
        <c:tickLblSkip val="12"/>
        <c:tickMarkSkip val="12"/>
        <c:noMultiLvlLbl val="0"/>
      </c:catAx>
      <c:valAx>
        <c:axId val="40404252"/>
        <c:scaling>
          <c:orientation val="minMax"/>
          <c:max val="2700000"/>
          <c:min val="2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Lake Volume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155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5"/>
          <c:y val="0.4435"/>
          <c:w val="0.10925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Mono Lake Levels and Water Exports Since D1631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(during transition period)</a:t>
            </a:r>
          </a:p>
        </c:rich>
      </c:tx>
      <c:layout>
        <c:manualLayout>
          <c:xMode val="factor"/>
          <c:yMode val="factor"/>
          <c:x val="-0.00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2825"/>
          <c:w val="0.89875"/>
          <c:h val="0.7972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'1979-current Lake Level'!$A$194:$A$386</c:f>
              <c:strCache>
                <c:ptCount val="193"/>
                <c:pt idx="0">
                  <c:v>34608</c:v>
                </c:pt>
                <c:pt idx="1">
                  <c:v>34639</c:v>
                </c:pt>
                <c:pt idx="2">
                  <c:v>34669</c:v>
                </c:pt>
                <c:pt idx="3">
                  <c:v>34700</c:v>
                </c:pt>
                <c:pt idx="4">
                  <c:v>34731</c:v>
                </c:pt>
                <c:pt idx="5">
                  <c:v>34759</c:v>
                </c:pt>
                <c:pt idx="6">
                  <c:v>34790</c:v>
                </c:pt>
                <c:pt idx="7">
                  <c:v>34820</c:v>
                </c:pt>
                <c:pt idx="8">
                  <c:v>34851</c:v>
                </c:pt>
                <c:pt idx="9">
                  <c:v>34881</c:v>
                </c:pt>
                <c:pt idx="10">
                  <c:v>34912</c:v>
                </c:pt>
                <c:pt idx="11">
                  <c:v>34943</c:v>
                </c:pt>
                <c:pt idx="12">
                  <c:v>34973</c:v>
                </c:pt>
                <c:pt idx="13">
                  <c:v>35004</c:v>
                </c:pt>
                <c:pt idx="14">
                  <c:v>35034</c:v>
                </c:pt>
                <c:pt idx="15">
                  <c:v>35065</c:v>
                </c:pt>
                <c:pt idx="16">
                  <c:v>35096</c:v>
                </c:pt>
                <c:pt idx="17">
                  <c:v>35125</c:v>
                </c:pt>
                <c:pt idx="18">
                  <c:v>35156</c:v>
                </c:pt>
                <c:pt idx="19">
                  <c:v>35186</c:v>
                </c:pt>
                <c:pt idx="20">
                  <c:v>35217</c:v>
                </c:pt>
                <c:pt idx="21">
                  <c:v>35247</c:v>
                </c:pt>
                <c:pt idx="22">
                  <c:v>35278</c:v>
                </c:pt>
                <c:pt idx="23">
                  <c:v>35309</c:v>
                </c:pt>
                <c:pt idx="24">
                  <c:v>35339</c:v>
                </c:pt>
                <c:pt idx="25">
                  <c:v>35370</c:v>
                </c:pt>
                <c:pt idx="26">
                  <c:v>35400</c:v>
                </c:pt>
                <c:pt idx="27">
                  <c:v>35431</c:v>
                </c:pt>
                <c:pt idx="28">
                  <c:v>35462</c:v>
                </c:pt>
                <c:pt idx="29">
                  <c:v>35490</c:v>
                </c:pt>
                <c:pt idx="30">
                  <c:v>35521</c:v>
                </c:pt>
                <c:pt idx="31">
                  <c:v>35551</c:v>
                </c:pt>
                <c:pt idx="32">
                  <c:v>35582</c:v>
                </c:pt>
                <c:pt idx="33">
                  <c:v>35612</c:v>
                </c:pt>
                <c:pt idx="34">
                  <c:v>35643</c:v>
                </c:pt>
                <c:pt idx="35">
                  <c:v>35674</c:v>
                </c:pt>
                <c:pt idx="36">
                  <c:v>35704</c:v>
                </c:pt>
                <c:pt idx="37">
                  <c:v>35735</c:v>
                </c:pt>
                <c:pt idx="38">
                  <c:v>35765</c:v>
                </c:pt>
                <c:pt idx="39">
                  <c:v>35796</c:v>
                </c:pt>
                <c:pt idx="40">
                  <c:v>35827</c:v>
                </c:pt>
                <c:pt idx="41">
                  <c:v>35855</c:v>
                </c:pt>
                <c:pt idx="42">
                  <c:v>35886</c:v>
                </c:pt>
                <c:pt idx="43">
                  <c:v>35916</c:v>
                </c:pt>
                <c:pt idx="44">
                  <c:v>35947</c:v>
                </c:pt>
                <c:pt idx="45">
                  <c:v>35977</c:v>
                </c:pt>
                <c:pt idx="46">
                  <c:v>36008</c:v>
                </c:pt>
                <c:pt idx="47">
                  <c:v>36039</c:v>
                </c:pt>
                <c:pt idx="48">
                  <c:v>36069</c:v>
                </c:pt>
                <c:pt idx="49">
                  <c:v>36100</c:v>
                </c:pt>
                <c:pt idx="50">
                  <c:v>36130</c:v>
                </c:pt>
                <c:pt idx="51">
                  <c:v>36161</c:v>
                </c:pt>
                <c:pt idx="52">
                  <c:v>36192</c:v>
                </c:pt>
                <c:pt idx="53">
                  <c:v>36220</c:v>
                </c:pt>
                <c:pt idx="54">
                  <c:v>36251</c:v>
                </c:pt>
                <c:pt idx="55">
                  <c:v>36281</c:v>
                </c:pt>
                <c:pt idx="56">
                  <c:v>36312</c:v>
                </c:pt>
                <c:pt idx="57">
                  <c:v>36342</c:v>
                </c:pt>
                <c:pt idx="58">
                  <c:v>36373</c:v>
                </c:pt>
                <c:pt idx="59">
                  <c:v>36404</c:v>
                </c:pt>
                <c:pt idx="60">
                  <c:v>36434</c:v>
                </c:pt>
                <c:pt idx="61">
                  <c:v>36465</c:v>
                </c:pt>
                <c:pt idx="62">
                  <c:v>36495</c:v>
                </c:pt>
                <c:pt idx="63">
                  <c:v>36526</c:v>
                </c:pt>
                <c:pt idx="64">
                  <c:v>36557</c:v>
                </c:pt>
                <c:pt idx="65">
                  <c:v>36586</c:v>
                </c:pt>
                <c:pt idx="66">
                  <c:v>36617</c:v>
                </c:pt>
                <c:pt idx="67">
                  <c:v>36647</c:v>
                </c:pt>
                <c:pt idx="68">
                  <c:v>36678</c:v>
                </c:pt>
                <c:pt idx="69">
                  <c:v>36708</c:v>
                </c:pt>
                <c:pt idx="70">
                  <c:v>36739</c:v>
                </c:pt>
                <c:pt idx="71">
                  <c:v>36770</c:v>
                </c:pt>
                <c:pt idx="72">
                  <c:v>36800</c:v>
                </c:pt>
                <c:pt idx="73">
                  <c:v>36831</c:v>
                </c:pt>
                <c:pt idx="74">
                  <c:v>36861</c:v>
                </c:pt>
                <c:pt idx="75">
                  <c:v>36892</c:v>
                </c:pt>
                <c:pt idx="76">
                  <c:v>36923</c:v>
                </c:pt>
                <c:pt idx="77">
                  <c:v>36951</c:v>
                </c:pt>
                <c:pt idx="78">
                  <c:v>36982</c:v>
                </c:pt>
                <c:pt idx="79">
                  <c:v>37012</c:v>
                </c:pt>
                <c:pt idx="80">
                  <c:v>37043</c:v>
                </c:pt>
                <c:pt idx="81">
                  <c:v>37073</c:v>
                </c:pt>
                <c:pt idx="82">
                  <c:v>37104</c:v>
                </c:pt>
                <c:pt idx="83">
                  <c:v>37135</c:v>
                </c:pt>
                <c:pt idx="84">
                  <c:v>37165</c:v>
                </c:pt>
                <c:pt idx="85">
                  <c:v>37196</c:v>
                </c:pt>
                <c:pt idx="86">
                  <c:v>37226</c:v>
                </c:pt>
                <c:pt idx="87">
                  <c:v>37257</c:v>
                </c:pt>
                <c:pt idx="88">
                  <c:v>37288</c:v>
                </c:pt>
                <c:pt idx="89">
                  <c:v>37316</c:v>
                </c:pt>
                <c:pt idx="90">
                  <c:v>37347</c:v>
                </c:pt>
                <c:pt idx="91">
                  <c:v>37377</c:v>
                </c:pt>
                <c:pt idx="92">
                  <c:v>37408</c:v>
                </c:pt>
                <c:pt idx="93">
                  <c:v>37438</c:v>
                </c:pt>
                <c:pt idx="94">
                  <c:v>37469</c:v>
                </c:pt>
                <c:pt idx="95">
                  <c:v>37500</c:v>
                </c:pt>
                <c:pt idx="96">
                  <c:v>37530</c:v>
                </c:pt>
                <c:pt idx="97">
                  <c:v>37561</c:v>
                </c:pt>
                <c:pt idx="98">
                  <c:v>37591</c:v>
                </c:pt>
                <c:pt idx="99">
                  <c:v>37622</c:v>
                </c:pt>
                <c:pt idx="100">
                  <c:v>37653</c:v>
                </c:pt>
                <c:pt idx="101">
                  <c:v>37681</c:v>
                </c:pt>
                <c:pt idx="102">
                  <c:v>37712</c:v>
                </c:pt>
                <c:pt idx="103">
                  <c:v>37742</c:v>
                </c:pt>
                <c:pt idx="104">
                  <c:v>37773</c:v>
                </c:pt>
                <c:pt idx="105">
                  <c:v>37803</c:v>
                </c:pt>
                <c:pt idx="106">
                  <c:v>37834</c:v>
                </c:pt>
                <c:pt idx="107">
                  <c:v>37865</c:v>
                </c:pt>
                <c:pt idx="108">
                  <c:v>37895</c:v>
                </c:pt>
                <c:pt idx="109">
                  <c:v>37926</c:v>
                </c:pt>
                <c:pt idx="110">
                  <c:v>37956</c:v>
                </c:pt>
                <c:pt idx="111">
                  <c:v>37987</c:v>
                </c:pt>
                <c:pt idx="112">
                  <c:v>38018</c:v>
                </c:pt>
                <c:pt idx="113">
                  <c:v>38047</c:v>
                </c:pt>
                <c:pt idx="114">
                  <c:v>38078</c:v>
                </c:pt>
                <c:pt idx="115">
                  <c:v>38108</c:v>
                </c:pt>
                <c:pt idx="116">
                  <c:v>38139</c:v>
                </c:pt>
                <c:pt idx="117">
                  <c:v>38169</c:v>
                </c:pt>
                <c:pt idx="118">
                  <c:v>38200</c:v>
                </c:pt>
                <c:pt idx="119">
                  <c:v>38231</c:v>
                </c:pt>
                <c:pt idx="120">
                  <c:v>38261</c:v>
                </c:pt>
                <c:pt idx="121">
                  <c:v>38292</c:v>
                </c:pt>
                <c:pt idx="122">
                  <c:v>38322</c:v>
                </c:pt>
                <c:pt idx="123">
                  <c:v>38353</c:v>
                </c:pt>
                <c:pt idx="124">
                  <c:v>38384</c:v>
                </c:pt>
                <c:pt idx="125">
                  <c:v>38412</c:v>
                </c:pt>
                <c:pt idx="126">
                  <c:v>38443</c:v>
                </c:pt>
                <c:pt idx="127">
                  <c:v>38473</c:v>
                </c:pt>
                <c:pt idx="128">
                  <c:v>38504</c:v>
                </c:pt>
                <c:pt idx="129">
                  <c:v>38534</c:v>
                </c:pt>
                <c:pt idx="130">
                  <c:v>38565</c:v>
                </c:pt>
                <c:pt idx="131">
                  <c:v>38596</c:v>
                </c:pt>
                <c:pt idx="132">
                  <c:v>38626</c:v>
                </c:pt>
                <c:pt idx="133">
                  <c:v>38657</c:v>
                </c:pt>
                <c:pt idx="134">
                  <c:v>38687</c:v>
                </c:pt>
                <c:pt idx="135">
                  <c:v>38718</c:v>
                </c:pt>
                <c:pt idx="136">
                  <c:v>38749</c:v>
                </c:pt>
                <c:pt idx="137">
                  <c:v>38777</c:v>
                </c:pt>
                <c:pt idx="138">
                  <c:v>38808</c:v>
                </c:pt>
                <c:pt idx="139">
                  <c:v>38838</c:v>
                </c:pt>
                <c:pt idx="140">
                  <c:v>38869</c:v>
                </c:pt>
                <c:pt idx="141">
                  <c:v>38899</c:v>
                </c:pt>
                <c:pt idx="142">
                  <c:v>38930</c:v>
                </c:pt>
                <c:pt idx="143">
                  <c:v>38961</c:v>
                </c:pt>
                <c:pt idx="144">
                  <c:v>38991</c:v>
                </c:pt>
                <c:pt idx="145">
                  <c:v>39022</c:v>
                </c:pt>
                <c:pt idx="146">
                  <c:v>39052</c:v>
                </c:pt>
                <c:pt idx="147">
                  <c:v>39083</c:v>
                </c:pt>
                <c:pt idx="148">
                  <c:v>39114</c:v>
                </c:pt>
                <c:pt idx="149">
                  <c:v>39142</c:v>
                </c:pt>
                <c:pt idx="150">
                  <c:v>39173</c:v>
                </c:pt>
                <c:pt idx="151">
                  <c:v>39203</c:v>
                </c:pt>
                <c:pt idx="152">
                  <c:v>39234</c:v>
                </c:pt>
                <c:pt idx="153">
                  <c:v>39264</c:v>
                </c:pt>
                <c:pt idx="154">
                  <c:v>39295</c:v>
                </c:pt>
                <c:pt idx="155">
                  <c:v>39326</c:v>
                </c:pt>
                <c:pt idx="156">
                  <c:v>39356</c:v>
                </c:pt>
                <c:pt idx="157">
                  <c:v>39387</c:v>
                </c:pt>
                <c:pt idx="158">
                  <c:v>39417</c:v>
                </c:pt>
                <c:pt idx="159">
                  <c:v>39448</c:v>
                </c:pt>
                <c:pt idx="160">
                  <c:v>39479</c:v>
                </c:pt>
                <c:pt idx="161">
                  <c:v>39508</c:v>
                </c:pt>
                <c:pt idx="162">
                  <c:v>39539</c:v>
                </c:pt>
                <c:pt idx="163">
                  <c:v>39569</c:v>
                </c:pt>
                <c:pt idx="164">
                  <c:v>39600</c:v>
                </c:pt>
                <c:pt idx="165">
                  <c:v>39630</c:v>
                </c:pt>
                <c:pt idx="166">
                  <c:v>39661</c:v>
                </c:pt>
                <c:pt idx="167">
                  <c:v>39692</c:v>
                </c:pt>
                <c:pt idx="168">
                  <c:v>39722</c:v>
                </c:pt>
                <c:pt idx="169">
                  <c:v>39753</c:v>
                </c:pt>
                <c:pt idx="170">
                  <c:v>39783</c:v>
                </c:pt>
                <c:pt idx="171">
                  <c:v>39814</c:v>
                </c:pt>
                <c:pt idx="172">
                  <c:v>39845</c:v>
                </c:pt>
                <c:pt idx="173">
                  <c:v>39873</c:v>
                </c:pt>
                <c:pt idx="174">
                  <c:v>39904</c:v>
                </c:pt>
                <c:pt idx="175">
                  <c:v>39934</c:v>
                </c:pt>
                <c:pt idx="176">
                  <c:v>39965</c:v>
                </c:pt>
                <c:pt idx="177">
                  <c:v>39995</c:v>
                </c:pt>
                <c:pt idx="178">
                  <c:v>40026</c:v>
                </c:pt>
                <c:pt idx="179">
                  <c:v>40057</c:v>
                </c:pt>
                <c:pt idx="180">
                  <c:v>40087</c:v>
                </c:pt>
                <c:pt idx="181">
                  <c:v>40118</c:v>
                </c:pt>
                <c:pt idx="182">
                  <c:v>40148</c:v>
                </c:pt>
                <c:pt idx="183">
                  <c:v>40179</c:v>
                </c:pt>
                <c:pt idx="184">
                  <c:v>40210</c:v>
                </c:pt>
                <c:pt idx="185">
                  <c:v>40238</c:v>
                </c:pt>
                <c:pt idx="186">
                  <c:v>40269</c:v>
                </c:pt>
                <c:pt idx="187">
                  <c:v>40299</c:v>
                </c:pt>
                <c:pt idx="188">
                  <c:v>40330</c:v>
                </c:pt>
                <c:pt idx="189">
                  <c:v>40360</c:v>
                </c:pt>
                <c:pt idx="190">
                  <c:v>40391</c:v>
                </c:pt>
                <c:pt idx="191">
                  <c:v>40422</c:v>
                </c:pt>
                <c:pt idx="192">
                  <c:v>40452</c:v>
                </c:pt>
              </c:strCache>
            </c:strRef>
          </c:cat>
          <c:val>
            <c:numRef>
              <c:f>'1979-current Lake Level'!$B$194:$B$386</c:f>
              <c:numCache>
                <c:ptCount val="193"/>
                <c:pt idx="0">
                  <c:v>6374.6</c:v>
                </c:pt>
                <c:pt idx="1">
                  <c:v>6374.5</c:v>
                </c:pt>
                <c:pt idx="2">
                  <c:v>6374.5</c:v>
                </c:pt>
                <c:pt idx="3">
                  <c:v>6374.5</c:v>
                </c:pt>
                <c:pt idx="4">
                  <c:v>6375.1</c:v>
                </c:pt>
                <c:pt idx="5">
                  <c:v>6375.2</c:v>
                </c:pt>
                <c:pt idx="6">
                  <c:v>6376</c:v>
                </c:pt>
                <c:pt idx="7">
                  <c:v>6376.1</c:v>
                </c:pt>
                <c:pt idx="8">
                  <c:v>6376.4</c:v>
                </c:pt>
                <c:pt idx="9">
                  <c:v>6376.9</c:v>
                </c:pt>
                <c:pt idx="10">
                  <c:v>6377.6</c:v>
                </c:pt>
                <c:pt idx="11">
                  <c:v>6377.9</c:v>
                </c:pt>
                <c:pt idx="12">
                  <c:v>6377.8</c:v>
                </c:pt>
                <c:pt idx="13">
                  <c:v>6377.8</c:v>
                </c:pt>
                <c:pt idx="14">
                  <c:v>6377.8</c:v>
                </c:pt>
                <c:pt idx="15">
                  <c:v>6378.1</c:v>
                </c:pt>
                <c:pt idx="16">
                  <c:v>6378.4</c:v>
                </c:pt>
                <c:pt idx="17">
                  <c:v>6378.8</c:v>
                </c:pt>
                <c:pt idx="18">
                  <c:v>6379.2</c:v>
                </c:pt>
                <c:pt idx="19">
                  <c:v>6379.3</c:v>
                </c:pt>
                <c:pt idx="20">
                  <c:v>6379.5</c:v>
                </c:pt>
                <c:pt idx="21">
                  <c:v>6379.9</c:v>
                </c:pt>
                <c:pt idx="22">
                  <c:v>6380.1</c:v>
                </c:pt>
                <c:pt idx="23">
                  <c:v>6380</c:v>
                </c:pt>
                <c:pt idx="24">
                  <c:v>6379.7</c:v>
                </c:pt>
                <c:pt idx="25">
                  <c:v>6379.6</c:v>
                </c:pt>
                <c:pt idx="26">
                  <c:v>6380</c:v>
                </c:pt>
                <c:pt idx="27">
                  <c:v>6380.4</c:v>
                </c:pt>
                <c:pt idx="28">
                  <c:v>6381.1</c:v>
                </c:pt>
                <c:pt idx="29">
                  <c:v>6381.3</c:v>
                </c:pt>
                <c:pt idx="30">
                  <c:v>6381.5</c:v>
                </c:pt>
                <c:pt idx="31">
                  <c:v>6381.5</c:v>
                </c:pt>
                <c:pt idx="32">
                  <c:v>6381.8</c:v>
                </c:pt>
                <c:pt idx="33">
                  <c:v>6382.2</c:v>
                </c:pt>
                <c:pt idx="34">
                  <c:v>6382.4</c:v>
                </c:pt>
                <c:pt idx="35">
                  <c:v>6382.2</c:v>
                </c:pt>
                <c:pt idx="36">
                  <c:v>6382</c:v>
                </c:pt>
                <c:pt idx="37">
                  <c:v>6381.8</c:v>
                </c:pt>
                <c:pt idx="38">
                  <c:v>6381.9</c:v>
                </c:pt>
                <c:pt idx="39">
                  <c:v>6382</c:v>
                </c:pt>
                <c:pt idx="40">
                  <c:v>6382.4</c:v>
                </c:pt>
                <c:pt idx="41">
                  <c:v>6382.7</c:v>
                </c:pt>
                <c:pt idx="42">
                  <c:v>6383</c:v>
                </c:pt>
                <c:pt idx="43">
                  <c:v>6383.1</c:v>
                </c:pt>
                <c:pt idx="44">
                  <c:v>6383.2</c:v>
                </c:pt>
                <c:pt idx="45">
                  <c:v>6383.7</c:v>
                </c:pt>
                <c:pt idx="46">
                  <c:v>6384.3</c:v>
                </c:pt>
                <c:pt idx="47">
                  <c:v>6384.5</c:v>
                </c:pt>
                <c:pt idx="48">
                  <c:v>6384.3</c:v>
                </c:pt>
                <c:pt idx="49">
                  <c:v>6384.2</c:v>
                </c:pt>
                <c:pt idx="50">
                  <c:v>6384.3</c:v>
                </c:pt>
                <c:pt idx="51">
                  <c:v>6384.3</c:v>
                </c:pt>
                <c:pt idx="52">
                  <c:v>6384.6</c:v>
                </c:pt>
                <c:pt idx="53">
                  <c:v>6384.8</c:v>
                </c:pt>
                <c:pt idx="54">
                  <c:v>6384.8</c:v>
                </c:pt>
                <c:pt idx="55">
                  <c:v>6384.8</c:v>
                </c:pt>
                <c:pt idx="56">
                  <c:v>6384.9</c:v>
                </c:pt>
                <c:pt idx="57">
                  <c:v>6385.1</c:v>
                </c:pt>
                <c:pt idx="58">
                  <c:v>6384.9</c:v>
                </c:pt>
                <c:pt idx="59">
                  <c:v>6384.7</c:v>
                </c:pt>
                <c:pt idx="60">
                  <c:v>6384.4</c:v>
                </c:pt>
                <c:pt idx="61">
                  <c:v>6384.3</c:v>
                </c:pt>
                <c:pt idx="62">
                  <c:v>6384.2</c:v>
                </c:pt>
                <c:pt idx="63">
                  <c:v>6384.1</c:v>
                </c:pt>
                <c:pt idx="64">
                  <c:v>6384.3</c:v>
                </c:pt>
                <c:pt idx="65">
                  <c:v>6384.4</c:v>
                </c:pt>
                <c:pt idx="66">
                  <c:v>6384.5</c:v>
                </c:pt>
                <c:pt idx="67">
                  <c:v>6384.5</c:v>
                </c:pt>
                <c:pt idx="68">
                  <c:v>6384.5</c:v>
                </c:pt>
                <c:pt idx="69">
                  <c:v>6384.6</c:v>
                </c:pt>
                <c:pt idx="70">
                  <c:v>6384.3</c:v>
                </c:pt>
                <c:pt idx="71">
                  <c:v>6384</c:v>
                </c:pt>
                <c:pt idx="72">
                  <c:v>6383.7</c:v>
                </c:pt>
                <c:pt idx="73">
                  <c:v>6383.5</c:v>
                </c:pt>
                <c:pt idx="74">
                  <c:v>6383.4</c:v>
                </c:pt>
                <c:pt idx="75">
                  <c:v>6383.4</c:v>
                </c:pt>
                <c:pt idx="76">
                  <c:v>6383.6</c:v>
                </c:pt>
                <c:pt idx="77">
                  <c:v>6383.7</c:v>
                </c:pt>
                <c:pt idx="78">
                  <c:v>6383.8</c:v>
                </c:pt>
                <c:pt idx="79">
                  <c:v>6383.9</c:v>
                </c:pt>
                <c:pt idx="80">
                  <c:v>6383.9</c:v>
                </c:pt>
                <c:pt idx="81">
                  <c:v>6383.8</c:v>
                </c:pt>
                <c:pt idx="82">
                  <c:v>6383.5</c:v>
                </c:pt>
                <c:pt idx="83">
                  <c:v>6383.1</c:v>
                </c:pt>
                <c:pt idx="84">
                  <c:v>6382.7</c:v>
                </c:pt>
                <c:pt idx="85">
                  <c:v>6382.6</c:v>
                </c:pt>
                <c:pt idx="86">
                  <c:v>6382.6</c:v>
                </c:pt>
                <c:pt idx="87">
                  <c:v>6382.7</c:v>
                </c:pt>
                <c:pt idx="88">
                  <c:v>6382.7</c:v>
                </c:pt>
                <c:pt idx="89">
                  <c:v>6382.8</c:v>
                </c:pt>
                <c:pt idx="90">
                  <c:v>6382.8</c:v>
                </c:pt>
                <c:pt idx="91">
                  <c:v>6382.8</c:v>
                </c:pt>
                <c:pt idx="92">
                  <c:v>6382.8</c:v>
                </c:pt>
                <c:pt idx="93">
                  <c:v>6382.8</c:v>
                </c:pt>
                <c:pt idx="94">
                  <c:v>6382.5</c:v>
                </c:pt>
                <c:pt idx="95">
                  <c:v>6382.2</c:v>
                </c:pt>
                <c:pt idx="96">
                  <c:v>6381.8</c:v>
                </c:pt>
                <c:pt idx="97">
                  <c:v>6381.6</c:v>
                </c:pt>
                <c:pt idx="98">
                  <c:v>6381.8</c:v>
                </c:pt>
                <c:pt idx="99">
                  <c:v>6382</c:v>
                </c:pt>
                <c:pt idx="100">
                  <c:v>6382.2</c:v>
                </c:pt>
                <c:pt idx="101">
                  <c:v>6382.3</c:v>
                </c:pt>
                <c:pt idx="102">
                  <c:v>6382.5</c:v>
                </c:pt>
                <c:pt idx="103">
                  <c:v>6382.3</c:v>
                </c:pt>
                <c:pt idx="104">
                  <c:v>6382.3</c:v>
                </c:pt>
                <c:pt idx="105">
                  <c:v>6382.3</c:v>
                </c:pt>
                <c:pt idx="106">
                  <c:v>6382.1</c:v>
                </c:pt>
                <c:pt idx="107">
                  <c:v>6381.9</c:v>
                </c:pt>
                <c:pt idx="108">
                  <c:v>6381.6</c:v>
                </c:pt>
                <c:pt idx="109">
                  <c:v>6381.3</c:v>
                </c:pt>
                <c:pt idx="110">
                  <c:v>6381.3</c:v>
                </c:pt>
                <c:pt idx="111">
                  <c:v>6381.3</c:v>
                </c:pt>
                <c:pt idx="112">
                  <c:v>6381.4</c:v>
                </c:pt>
                <c:pt idx="113">
                  <c:v>6381.7</c:v>
                </c:pt>
                <c:pt idx="114">
                  <c:v>6381.8</c:v>
                </c:pt>
                <c:pt idx="115">
                  <c:v>6381.7</c:v>
                </c:pt>
                <c:pt idx="116">
                  <c:v>6381.7</c:v>
                </c:pt>
                <c:pt idx="117">
                  <c:v>6381.7</c:v>
                </c:pt>
                <c:pt idx="118">
                  <c:v>6381.4</c:v>
                </c:pt>
                <c:pt idx="119">
                  <c:v>6381.1</c:v>
                </c:pt>
                <c:pt idx="120">
                  <c:v>6380.8</c:v>
                </c:pt>
                <c:pt idx="121">
                  <c:v>6380.6</c:v>
                </c:pt>
                <c:pt idx="122">
                  <c:v>6380.7</c:v>
                </c:pt>
                <c:pt idx="123">
                  <c:v>6380.8</c:v>
                </c:pt>
                <c:pt idx="124">
                  <c:v>6381.1</c:v>
                </c:pt>
                <c:pt idx="125">
                  <c:v>6381.4</c:v>
                </c:pt>
                <c:pt idx="126">
                  <c:v>6381.6</c:v>
                </c:pt>
                <c:pt idx="127">
                  <c:v>6381.6</c:v>
                </c:pt>
                <c:pt idx="128">
                  <c:v>6381.8</c:v>
                </c:pt>
                <c:pt idx="129">
                  <c:v>6382.1</c:v>
                </c:pt>
                <c:pt idx="130">
                  <c:v>6382.6</c:v>
                </c:pt>
                <c:pt idx="131">
                  <c:v>6382.4</c:v>
                </c:pt>
                <c:pt idx="132">
                  <c:v>6382</c:v>
                </c:pt>
                <c:pt idx="133">
                  <c:v>6381.9</c:v>
                </c:pt>
                <c:pt idx="134">
                  <c:v>6381.9</c:v>
                </c:pt>
                <c:pt idx="135">
                  <c:v>6382.3</c:v>
                </c:pt>
                <c:pt idx="136">
                  <c:v>6382.6</c:v>
                </c:pt>
                <c:pt idx="137">
                  <c:v>6382.9</c:v>
                </c:pt>
                <c:pt idx="138">
                  <c:v>6383</c:v>
                </c:pt>
                <c:pt idx="139">
                  <c:v>6383.2</c:v>
                </c:pt>
                <c:pt idx="140">
                  <c:v>6383.6</c:v>
                </c:pt>
                <c:pt idx="141">
                  <c:v>6384.5</c:v>
                </c:pt>
                <c:pt idx="142">
                  <c:v>6385.1</c:v>
                </c:pt>
                <c:pt idx="143">
                  <c:v>6384.8</c:v>
                </c:pt>
                <c:pt idx="144">
                  <c:v>6384.5</c:v>
                </c:pt>
                <c:pt idx="145">
                  <c:v>6384.5</c:v>
                </c:pt>
                <c:pt idx="146">
                  <c:v>6384.4</c:v>
                </c:pt>
                <c:pt idx="147">
                  <c:v>6384.5</c:v>
                </c:pt>
                <c:pt idx="148">
                  <c:v>6384.6</c:v>
                </c:pt>
                <c:pt idx="149">
                  <c:v>6384.7</c:v>
                </c:pt>
                <c:pt idx="150">
                  <c:v>6384.8</c:v>
                </c:pt>
                <c:pt idx="151">
                  <c:v>6384.7</c:v>
                </c:pt>
                <c:pt idx="152">
                  <c:v>6384.5</c:v>
                </c:pt>
                <c:pt idx="153">
                  <c:v>6384.2</c:v>
                </c:pt>
                <c:pt idx="154">
                  <c:v>6384</c:v>
                </c:pt>
                <c:pt idx="155">
                  <c:v>6383.5</c:v>
                </c:pt>
                <c:pt idx="156">
                  <c:v>6383.1</c:v>
                </c:pt>
                <c:pt idx="157">
                  <c:v>6382.9</c:v>
                </c:pt>
                <c:pt idx="158">
                  <c:v>6382.8</c:v>
                </c:pt>
                <c:pt idx="159">
                  <c:v>6382.8</c:v>
                </c:pt>
                <c:pt idx="160">
                  <c:v>6383.1</c:v>
                </c:pt>
                <c:pt idx="161">
                  <c:v>6383.2</c:v>
                </c:pt>
                <c:pt idx="162">
                  <c:v>6383.3</c:v>
                </c:pt>
                <c:pt idx="163">
                  <c:v>6383.2</c:v>
                </c:pt>
                <c:pt idx="164">
                  <c:v>6383.2</c:v>
                </c:pt>
                <c:pt idx="165">
                  <c:v>6383.4</c:v>
                </c:pt>
                <c:pt idx="166">
                  <c:v>6383.1</c:v>
                </c:pt>
                <c:pt idx="167">
                  <c:v>6382.6</c:v>
                </c:pt>
                <c:pt idx="168">
                  <c:v>6382.4</c:v>
                </c:pt>
                <c:pt idx="169">
                  <c:v>6382.1</c:v>
                </c:pt>
                <c:pt idx="170">
                  <c:v>6382.2</c:v>
                </c:pt>
                <c:pt idx="171">
                  <c:v>6382.1</c:v>
                </c:pt>
                <c:pt idx="172">
                  <c:v>6382.2</c:v>
                </c:pt>
                <c:pt idx="173">
                  <c:v>6382.4</c:v>
                </c:pt>
                <c:pt idx="174">
                  <c:v>6382.5</c:v>
                </c:pt>
                <c:pt idx="175">
                  <c:v>6382.3</c:v>
                </c:pt>
                <c:pt idx="176">
                  <c:v>6382.5</c:v>
                </c:pt>
                <c:pt idx="177">
                  <c:v>6382.5</c:v>
                </c:pt>
                <c:pt idx="178">
                  <c:v>6382.3</c:v>
                </c:pt>
                <c:pt idx="179">
                  <c:v>6381.9</c:v>
                </c:pt>
                <c:pt idx="180">
                  <c:v>6381.7</c:v>
                </c:pt>
                <c:pt idx="181">
                  <c:v>6381.5</c:v>
                </c:pt>
                <c:pt idx="182">
                  <c:v>6381.4</c:v>
                </c:pt>
                <c:pt idx="183">
                  <c:v>6381.4</c:v>
                </c:pt>
                <c:pt idx="184">
                  <c:v>6381.7</c:v>
                </c:pt>
                <c:pt idx="185">
                  <c:v>6381.9</c:v>
                </c:pt>
                <c:pt idx="186">
                  <c:v>6382</c:v>
                </c:pt>
                <c:pt idx="187">
                  <c:v>6382</c:v>
                </c:pt>
                <c:pt idx="188">
                  <c:v>6381.9</c:v>
                </c:pt>
                <c:pt idx="189">
                  <c:v>6382.1</c:v>
                </c:pt>
                <c:pt idx="190">
                  <c:v>6382.3</c:v>
                </c:pt>
                <c:pt idx="191">
                  <c:v>6381.8</c:v>
                </c:pt>
                <c:pt idx="192">
                  <c:v>6381.6</c:v>
                </c:pt>
              </c:numCache>
            </c:numRef>
          </c:val>
        </c:ser>
        <c:axId val="1096269"/>
        <c:axId val="9866422"/>
      </c:areaChart>
      <c:catAx>
        <c:axId val="1096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9866422"/>
        <c:crossesAt val="6372"/>
        <c:auto val="0"/>
        <c:lblOffset val="100"/>
        <c:tickLblSkip val="10"/>
        <c:tickMarkSkip val="3"/>
        <c:noMultiLvlLbl val="0"/>
      </c:catAx>
      <c:valAx>
        <c:axId val="9866422"/>
        <c:scaling>
          <c:orientation val="minMax"/>
          <c:max val="6392"/>
          <c:min val="637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Surface Elevation (feet)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96269"/>
        <c:crossesAt val="1"/>
        <c:crossBetween val="midCat"/>
        <c:dispUnits/>
        <c:majorUnit val="2"/>
        <c:minorUnit val="1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</a:rPr>
              <a:t>Mono Lake Level, 2005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4225"/>
          <c:w val="0.86675"/>
          <c:h val="0.766"/>
        </c:manualLayout>
      </c:layout>
      <c:lineChart>
        <c:grouping val="standard"/>
        <c:varyColors val="0"/>
        <c:ser>
          <c:idx val="0"/>
          <c:order val="0"/>
          <c:tx>
            <c:v>Mono Lake Level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'2005'!$A$3:$A$246</c:f>
              <c:strCache/>
            </c:strRef>
          </c:cat>
          <c:val>
            <c:numRef>
              <c:f>'2005'!$C$3:$C$246</c:f>
              <c:numCache/>
            </c:numRef>
          </c:val>
          <c:smooth val="0"/>
        </c:ser>
        <c:marker val="1"/>
        <c:axId val="21688935"/>
        <c:axId val="60982688"/>
      </c:lineChart>
      <c:lineChart>
        <c:grouping val="standard"/>
        <c:varyColors val="0"/>
        <c:ser>
          <c:idx val="1"/>
          <c:order val="1"/>
          <c:tx>
            <c:v>Lee Vining and Rush Creek Flow to Lake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'2005'!$D$3:$D$246</c:f>
              <c:numCache/>
            </c:numRef>
          </c:val>
          <c:smooth val="0"/>
        </c:ser>
        <c:marker val="1"/>
        <c:axId val="11973281"/>
        <c:axId val="40650666"/>
      </c:lineChart>
      <c:dateAx>
        <c:axId val="21688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73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25" b="0" i="0" u="none" baseline="0">
                <a:solidFill>
                  <a:srgbClr val="000000"/>
                </a:solidFill>
              </a:defRPr>
            </a:pPr>
          </a:p>
        </c:txPr>
        <c:crossAx val="60982688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0982688"/>
        <c:scaling>
          <c:orientation val="minMax"/>
          <c:min val="638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00"/>
                    </a:solidFill>
                  </a:rPr>
                  <a:t>Elevation Above Sea Level (ft)</a:t>
                </a:r>
              </a:p>
            </c:rich>
          </c:tx>
          <c:layout>
            <c:manualLayout>
              <c:xMode val="factor"/>
              <c:yMode val="factor"/>
              <c:x val="-0.03175"/>
              <c:y val="-0.0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000000"/>
                </a:solidFill>
              </a:defRPr>
            </a:pPr>
          </a:p>
        </c:txPr>
        <c:crossAx val="21688935"/>
        <c:crossesAt val="1"/>
        <c:crossBetween val="between"/>
        <c:dispUnits/>
      </c:valAx>
      <c:dateAx>
        <c:axId val="11973281"/>
        <c:scaling>
          <c:orientation val="minMax"/>
        </c:scaling>
        <c:axPos val="b"/>
        <c:delete val="1"/>
        <c:majorTickMark val="out"/>
        <c:minorTickMark val="none"/>
        <c:tickLblPos val="nextTo"/>
        <c:crossAx val="40650666"/>
        <c:crosses val="autoZero"/>
        <c:auto val="0"/>
        <c:noMultiLvlLbl val="0"/>
      </c:dateAx>
      <c:valAx>
        <c:axId val="40650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00"/>
                    </a:solidFill>
                  </a:rPr>
                  <a:t>Flow (cfs)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000000"/>
                </a:solidFill>
              </a:defRPr>
            </a:pPr>
          </a:p>
        </c:txPr>
        <c:crossAx val="1197328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25"/>
          <c:w val="0.3125"/>
          <c:h val="0.1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Mono Lake Level 1994-1999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425"/>
          <c:w val="0.77825"/>
          <c:h val="0.85375"/>
        </c:manualLayout>
      </c:layout>
      <c:lineChart>
        <c:grouping val="standard"/>
        <c:varyColors val="0"/>
        <c:ser>
          <c:idx val="4"/>
          <c:order val="0"/>
          <c:tx>
            <c:v>1999 Runoff Year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'1979-current Lake Level'!$D$188:$D$200</c:f>
              <c:strCache>
                <c:ptCount val="13"/>
                <c:pt idx="0">
                  <c:v>34425</c:v>
                </c:pt>
                <c:pt idx="1">
                  <c:v>34455</c:v>
                </c:pt>
                <c:pt idx="2">
                  <c:v>34486</c:v>
                </c:pt>
                <c:pt idx="3">
                  <c:v>34516</c:v>
                </c:pt>
                <c:pt idx="4">
                  <c:v>34547</c:v>
                </c:pt>
                <c:pt idx="5">
                  <c:v>34578</c:v>
                </c:pt>
                <c:pt idx="6">
                  <c:v>34608</c:v>
                </c:pt>
                <c:pt idx="7">
                  <c:v>34639</c:v>
                </c:pt>
                <c:pt idx="8">
                  <c:v>34669</c:v>
                </c:pt>
                <c:pt idx="9">
                  <c:v>34700</c:v>
                </c:pt>
                <c:pt idx="10">
                  <c:v>34731</c:v>
                </c:pt>
                <c:pt idx="11">
                  <c:v>34759</c:v>
                </c:pt>
                <c:pt idx="12">
                  <c:v>34790</c:v>
                </c:pt>
              </c:strCache>
            </c:strRef>
          </c:cat>
          <c:val>
            <c:numRef>
              <c:f>'1979-current Lake Level'!$T$188:$T$200</c:f>
              <c:numCache>
                <c:ptCount val="13"/>
                <c:pt idx="0">
                  <c:v>6384.8</c:v>
                </c:pt>
                <c:pt idx="1">
                  <c:v>6384.8</c:v>
                </c:pt>
                <c:pt idx="2">
                  <c:v>6384.9</c:v>
                </c:pt>
                <c:pt idx="3">
                  <c:v>6385.1</c:v>
                </c:pt>
                <c:pt idx="4">
                  <c:v>6384.9</c:v>
                </c:pt>
                <c:pt idx="5">
                  <c:v>6384.7</c:v>
                </c:pt>
                <c:pt idx="6">
                  <c:v>6384.4</c:v>
                </c:pt>
                <c:pt idx="7">
                  <c:v>6384.3</c:v>
                </c:pt>
                <c:pt idx="8">
                  <c:v>6384.2</c:v>
                </c:pt>
                <c:pt idx="9">
                  <c:v>6384.1</c:v>
                </c:pt>
                <c:pt idx="10">
                  <c:v>6384.3</c:v>
                </c:pt>
                <c:pt idx="11">
                  <c:v>6384.4</c:v>
                </c:pt>
                <c:pt idx="12">
                  <c:v>6384.5</c:v>
                </c:pt>
              </c:numCache>
            </c:numRef>
          </c:val>
          <c:smooth val="0"/>
        </c:ser>
        <c:ser>
          <c:idx val="1"/>
          <c:order val="1"/>
          <c:tx>
            <c:v>1998 Runoff Year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'1979-current Lake Level'!$D$188:$D$200</c:f>
              <c:strCache>
                <c:ptCount val="13"/>
                <c:pt idx="0">
                  <c:v>34425</c:v>
                </c:pt>
                <c:pt idx="1">
                  <c:v>34455</c:v>
                </c:pt>
                <c:pt idx="2">
                  <c:v>34486</c:v>
                </c:pt>
                <c:pt idx="3">
                  <c:v>34516</c:v>
                </c:pt>
                <c:pt idx="4">
                  <c:v>34547</c:v>
                </c:pt>
                <c:pt idx="5">
                  <c:v>34578</c:v>
                </c:pt>
                <c:pt idx="6">
                  <c:v>34608</c:v>
                </c:pt>
                <c:pt idx="7">
                  <c:v>34639</c:v>
                </c:pt>
                <c:pt idx="8">
                  <c:v>34669</c:v>
                </c:pt>
                <c:pt idx="9">
                  <c:v>34700</c:v>
                </c:pt>
                <c:pt idx="10">
                  <c:v>34731</c:v>
                </c:pt>
                <c:pt idx="11">
                  <c:v>34759</c:v>
                </c:pt>
                <c:pt idx="12">
                  <c:v>34790</c:v>
                </c:pt>
              </c:strCache>
            </c:strRef>
          </c:cat>
          <c:val>
            <c:numRef>
              <c:f>'1979-current Lake Level'!$Q$188:$Q$200</c:f>
              <c:numCache>
                <c:ptCount val="13"/>
                <c:pt idx="0">
                  <c:v>6383</c:v>
                </c:pt>
                <c:pt idx="1">
                  <c:v>6383.1</c:v>
                </c:pt>
                <c:pt idx="2">
                  <c:v>6383.2</c:v>
                </c:pt>
                <c:pt idx="3">
                  <c:v>6383.7</c:v>
                </c:pt>
                <c:pt idx="4">
                  <c:v>6384.3</c:v>
                </c:pt>
                <c:pt idx="5">
                  <c:v>6384.5</c:v>
                </c:pt>
                <c:pt idx="6">
                  <c:v>6384.3</c:v>
                </c:pt>
                <c:pt idx="7">
                  <c:v>6384.2</c:v>
                </c:pt>
                <c:pt idx="8">
                  <c:v>6384.3</c:v>
                </c:pt>
                <c:pt idx="9">
                  <c:v>6384.3</c:v>
                </c:pt>
                <c:pt idx="10">
                  <c:v>6384.6</c:v>
                </c:pt>
                <c:pt idx="11">
                  <c:v>6384.8</c:v>
                </c:pt>
                <c:pt idx="12">
                  <c:v>6384.8</c:v>
                </c:pt>
              </c:numCache>
            </c:numRef>
          </c:val>
          <c:smooth val="0"/>
        </c:ser>
        <c:ser>
          <c:idx val="6"/>
          <c:order val="2"/>
          <c:tx>
            <c:v>1997 Runoff Year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'1979-current Lake Level'!$D$188:$D$200</c:f>
              <c:strCache>
                <c:ptCount val="13"/>
                <c:pt idx="0">
                  <c:v>34425</c:v>
                </c:pt>
                <c:pt idx="1">
                  <c:v>34455</c:v>
                </c:pt>
                <c:pt idx="2">
                  <c:v>34486</c:v>
                </c:pt>
                <c:pt idx="3">
                  <c:v>34516</c:v>
                </c:pt>
                <c:pt idx="4">
                  <c:v>34547</c:v>
                </c:pt>
                <c:pt idx="5">
                  <c:v>34578</c:v>
                </c:pt>
                <c:pt idx="6">
                  <c:v>34608</c:v>
                </c:pt>
                <c:pt idx="7">
                  <c:v>34639</c:v>
                </c:pt>
                <c:pt idx="8">
                  <c:v>34669</c:v>
                </c:pt>
                <c:pt idx="9">
                  <c:v>34700</c:v>
                </c:pt>
                <c:pt idx="10">
                  <c:v>34731</c:v>
                </c:pt>
                <c:pt idx="11">
                  <c:v>34759</c:v>
                </c:pt>
                <c:pt idx="12">
                  <c:v>34790</c:v>
                </c:pt>
              </c:strCache>
            </c:strRef>
          </c:cat>
          <c:val>
            <c:numRef>
              <c:f>'1979-current Lake Level'!$N$188:$N$200</c:f>
              <c:numCache>
                <c:ptCount val="13"/>
                <c:pt idx="0">
                  <c:v>6381.5</c:v>
                </c:pt>
                <c:pt idx="1">
                  <c:v>6381.5</c:v>
                </c:pt>
                <c:pt idx="2">
                  <c:v>6381.8</c:v>
                </c:pt>
                <c:pt idx="3">
                  <c:v>6382.2</c:v>
                </c:pt>
                <c:pt idx="4">
                  <c:v>6382.4</c:v>
                </c:pt>
                <c:pt idx="5">
                  <c:v>6382.2</c:v>
                </c:pt>
                <c:pt idx="6">
                  <c:v>6382</c:v>
                </c:pt>
                <c:pt idx="7">
                  <c:v>6381.8</c:v>
                </c:pt>
                <c:pt idx="8">
                  <c:v>6381.9</c:v>
                </c:pt>
                <c:pt idx="9">
                  <c:v>6382</c:v>
                </c:pt>
                <c:pt idx="10">
                  <c:v>6382.4</c:v>
                </c:pt>
                <c:pt idx="11">
                  <c:v>6382.7</c:v>
                </c:pt>
                <c:pt idx="12">
                  <c:v>6383</c:v>
                </c:pt>
              </c:numCache>
            </c:numRef>
          </c:val>
          <c:smooth val="0"/>
        </c:ser>
        <c:ser>
          <c:idx val="3"/>
          <c:order val="3"/>
          <c:tx>
            <c:v>1996 Runoff Year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'1979-current Lake Level'!$D$188:$D$200</c:f>
              <c:strCache>
                <c:ptCount val="13"/>
                <c:pt idx="0">
                  <c:v>34425</c:v>
                </c:pt>
                <c:pt idx="1">
                  <c:v>34455</c:v>
                </c:pt>
                <c:pt idx="2">
                  <c:v>34486</c:v>
                </c:pt>
                <c:pt idx="3">
                  <c:v>34516</c:v>
                </c:pt>
                <c:pt idx="4">
                  <c:v>34547</c:v>
                </c:pt>
                <c:pt idx="5">
                  <c:v>34578</c:v>
                </c:pt>
                <c:pt idx="6">
                  <c:v>34608</c:v>
                </c:pt>
                <c:pt idx="7">
                  <c:v>34639</c:v>
                </c:pt>
                <c:pt idx="8">
                  <c:v>34669</c:v>
                </c:pt>
                <c:pt idx="9">
                  <c:v>34700</c:v>
                </c:pt>
                <c:pt idx="10">
                  <c:v>34731</c:v>
                </c:pt>
                <c:pt idx="11">
                  <c:v>34759</c:v>
                </c:pt>
                <c:pt idx="12">
                  <c:v>34790</c:v>
                </c:pt>
              </c:strCache>
            </c:strRef>
          </c:cat>
          <c:val>
            <c:numRef>
              <c:f>'1979-current Lake Level'!$K$188:$K$200</c:f>
              <c:numCache>
                <c:ptCount val="13"/>
                <c:pt idx="0">
                  <c:v>6379.2</c:v>
                </c:pt>
                <c:pt idx="1">
                  <c:v>6379.3</c:v>
                </c:pt>
                <c:pt idx="2">
                  <c:v>6379.5</c:v>
                </c:pt>
                <c:pt idx="3">
                  <c:v>6379.9</c:v>
                </c:pt>
                <c:pt idx="4">
                  <c:v>6380.1</c:v>
                </c:pt>
                <c:pt idx="5">
                  <c:v>6380</c:v>
                </c:pt>
                <c:pt idx="6">
                  <c:v>6379.7</c:v>
                </c:pt>
                <c:pt idx="7">
                  <c:v>6379.6</c:v>
                </c:pt>
                <c:pt idx="8">
                  <c:v>6380</c:v>
                </c:pt>
                <c:pt idx="9">
                  <c:v>6380.4</c:v>
                </c:pt>
                <c:pt idx="10">
                  <c:v>6381.1</c:v>
                </c:pt>
                <c:pt idx="11">
                  <c:v>6381.3</c:v>
                </c:pt>
                <c:pt idx="12">
                  <c:v>6381.5</c:v>
                </c:pt>
              </c:numCache>
            </c:numRef>
          </c:val>
          <c:smooth val="0"/>
        </c:ser>
        <c:ser>
          <c:idx val="2"/>
          <c:order val="4"/>
          <c:tx>
            <c:v>1995 Runoff Year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'1979-current Lake Level'!$D$188:$D$200</c:f>
              <c:strCache>
                <c:ptCount val="13"/>
                <c:pt idx="0">
                  <c:v>34425</c:v>
                </c:pt>
                <c:pt idx="1">
                  <c:v>34455</c:v>
                </c:pt>
                <c:pt idx="2">
                  <c:v>34486</c:v>
                </c:pt>
                <c:pt idx="3">
                  <c:v>34516</c:v>
                </c:pt>
                <c:pt idx="4">
                  <c:v>34547</c:v>
                </c:pt>
                <c:pt idx="5">
                  <c:v>34578</c:v>
                </c:pt>
                <c:pt idx="6">
                  <c:v>34608</c:v>
                </c:pt>
                <c:pt idx="7">
                  <c:v>34639</c:v>
                </c:pt>
                <c:pt idx="8">
                  <c:v>34669</c:v>
                </c:pt>
                <c:pt idx="9">
                  <c:v>34700</c:v>
                </c:pt>
                <c:pt idx="10">
                  <c:v>34731</c:v>
                </c:pt>
                <c:pt idx="11">
                  <c:v>34759</c:v>
                </c:pt>
                <c:pt idx="12">
                  <c:v>34790</c:v>
                </c:pt>
              </c:strCache>
            </c:strRef>
          </c:cat>
          <c:val>
            <c:numRef>
              <c:f>'1979-current Lake Level'!$H$188:$H$200</c:f>
              <c:numCache>
                <c:ptCount val="13"/>
                <c:pt idx="0">
                  <c:v>6376</c:v>
                </c:pt>
                <c:pt idx="1">
                  <c:v>6376.1</c:v>
                </c:pt>
                <c:pt idx="2">
                  <c:v>6376.4</c:v>
                </c:pt>
                <c:pt idx="3">
                  <c:v>6376.9</c:v>
                </c:pt>
                <c:pt idx="4">
                  <c:v>6377.6</c:v>
                </c:pt>
                <c:pt idx="5">
                  <c:v>6377.9</c:v>
                </c:pt>
                <c:pt idx="6">
                  <c:v>6377.8</c:v>
                </c:pt>
                <c:pt idx="7">
                  <c:v>6377.8</c:v>
                </c:pt>
                <c:pt idx="8">
                  <c:v>6377.8</c:v>
                </c:pt>
                <c:pt idx="9">
                  <c:v>6378.1</c:v>
                </c:pt>
                <c:pt idx="10">
                  <c:v>6378.4</c:v>
                </c:pt>
                <c:pt idx="11">
                  <c:v>6378.8</c:v>
                </c:pt>
                <c:pt idx="12">
                  <c:v>6379.2</c:v>
                </c:pt>
              </c:numCache>
            </c:numRef>
          </c:val>
          <c:smooth val="0"/>
        </c:ser>
        <c:ser>
          <c:idx val="0"/>
          <c:order val="5"/>
          <c:tx>
            <c:v>1994 Runoff Year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'1979-current Lake Level'!$D$188:$D$200</c:f>
              <c:strCache>
                <c:ptCount val="13"/>
                <c:pt idx="0">
                  <c:v>34425</c:v>
                </c:pt>
                <c:pt idx="1">
                  <c:v>34455</c:v>
                </c:pt>
                <c:pt idx="2">
                  <c:v>34486</c:v>
                </c:pt>
                <c:pt idx="3">
                  <c:v>34516</c:v>
                </c:pt>
                <c:pt idx="4">
                  <c:v>34547</c:v>
                </c:pt>
                <c:pt idx="5">
                  <c:v>34578</c:v>
                </c:pt>
                <c:pt idx="6">
                  <c:v>34608</c:v>
                </c:pt>
                <c:pt idx="7">
                  <c:v>34639</c:v>
                </c:pt>
                <c:pt idx="8">
                  <c:v>34669</c:v>
                </c:pt>
                <c:pt idx="9">
                  <c:v>34700</c:v>
                </c:pt>
                <c:pt idx="10">
                  <c:v>34731</c:v>
                </c:pt>
                <c:pt idx="11">
                  <c:v>34759</c:v>
                </c:pt>
                <c:pt idx="12">
                  <c:v>34790</c:v>
                </c:pt>
              </c:strCache>
            </c:strRef>
          </c:cat>
          <c:val>
            <c:numRef>
              <c:f>'1979-current Lake Level'!$E$188:$E$200</c:f>
              <c:numCache>
                <c:ptCount val="13"/>
                <c:pt idx="0">
                  <c:v>6375.5</c:v>
                </c:pt>
                <c:pt idx="1">
                  <c:v>6375.5</c:v>
                </c:pt>
                <c:pt idx="2">
                  <c:v>6375.8</c:v>
                </c:pt>
                <c:pt idx="3">
                  <c:v>6375.6</c:v>
                </c:pt>
                <c:pt idx="4">
                  <c:v>6375.3</c:v>
                </c:pt>
                <c:pt idx="5">
                  <c:v>6374.9</c:v>
                </c:pt>
                <c:pt idx="6">
                  <c:v>6374.6</c:v>
                </c:pt>
                <c:pt idx="7">
                  <c:v>6374.5</c:v>
                </c:pt>
                <c:pt idx="8">
                  <c:v>6374.5</c:v>
                </c:pt>
                <c:pt idx="9">
                  <c:v>6374.5</c:v>
                </c:pt>
                <c:pt idx="10">
                  <c:v>6375.1</c:v>
                </c:pt>
                <c:pt idx="11">
                  <c:v>6375.2</c:v>
                </c:pt>
                <c:pt idx="12">
                  <c:v>6376</c:v>
                </c:pt>
              </c:numCache>
            </c:numRef>
          </c:val>
          <c:smooth val="0"/>
        </c:ser>
        <c:marker val="1"/>
        <c:axId val="28093949"/>
        <c:axId val="51518950"/>
      </c:lineChart>
      <c:catAx>
        <c:axId val="28093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18950"/>
        <c:crosses val="autoZero"/>
        <c:auto val="0"/>
        <c:lblOffset val="100"/>
        <c:tickLblSkip val="1"/>
        <c:noMultiLvlLbl val="0"/>
      </c:catAx>
      <c:valAx>
        <c:axId val="51518950"/>
        <c:scaling>
          <c:orientation val="minMax"/>
          <c:max val="6386"/>
          <c:min val="637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Elevation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93949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75"/>
          <c:y val="0.41275"/>
          <c:w val="0.138"/>
          <c:h val="0.1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Mono Lake Level 1999-2004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59"/>
          <c:w val="0.923"/>
          <c:h val="0.8335"/>
        </c:manualLayout>
      </c:layout>
      <c:lineChart>
        <c:grouping val="standard"/>
        <c:varyColors val="0"/>
        <c:ser>
          <c:idx val="4"/>
          <c:order val="0"/>
          <c:tx>
            <c:v>1999 Runoff Year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'1979-current Lake Level'!$D$188:$D$200</c:f>
              <c:strCache>
                <c:ptCount val="13"/>
                <c:pt idx="0">
                  <c:v>34425</c:v>
                </c:pt>
                <c:pt idx="1">
                  <c:v>34455</c:v>
                </c:pt>
                <c:pt idx="2">
                  <c:v>34486</c:v>
                </c:pt>
                <c:pt idx="3">
                  <c:v>34516</c:v>
                </c:pt>
                <c:pt idx="4">
                  <c:v>34547</c:v>
                </c:pt>
                <c:pt idx="5">
                  <c:v>34578</c:v>
                </c:pt>
                <c:pt idx="6">
                  <c:v>34608</c:v>
                </c:pt>
                <c:pt idx="7">
                  <c:v>34639</c:v>
                </c:pt>
                <c:pt idx="8">
                  <c:v>34669</c:v>
                </c:pt>
                <c:pt idx="9">
                  <c:v>34700</c:v>
                </c:pt>
                <c:pt idx="10">
                  <c:v>34731</c:v>
                </c:pt>
                <c:pt idx="11">
                  <c:v>34759</c:v>
                </c:pt>
                <c:pt idx="12">
                  <c:v>34790</c:v>
                </c:pt>
              </c:strCache>
            </c:strRef>
          </c:cat>
          <c:val>
            <c:numRef>
              <c:f>'1979-current Lake Level'!$T$188:$T$200</c:f>
              <c:numCache>
                <c:ptCount val="13"/>
                <c:pt idx="0">
                  <c:v>6384.8</c:v>
                </c:pt>
                <c:pt idx="1">
                  <c:v>6384.8</c:v>
                </c:pt>
                <c:pt idx="2">
                  <c:v>6384.9</c:v>
                </c:pt>
                <c:pt idx="3">
                  <c:v>6385.1</c:v>
                </c:pt>
                <c:pt idx="4">
                  <c:v>6384.9</c:v>
                </c:pt>
                <c:pt idx="5">
                  <c:v>6384.7</c:v>
                </c:pt>
                <c:pt idx="6">
                  <c:v>6384.4</c:v>
                </c:pt>
                <c:pt idx="7">
                  <c:v>6384.3</c:v>
                </c:pt>
                <c:pt idx="8">
                  <c:v>6384.2</c:v>
                </c:pt>
                <c:pt idx="9">
                  <c:v>6384.1</c:v>
                </c:pt>
                <c:pt idx="10">
                  <c:v>6384.3</c:v>
                </c:pt>
                <c:pt idx="11">
                  <c:v>6384.4</c:v>
                </c:pt>
                <c:pt idx="12">
                  <c:v>6384.5</c:v>
                </c:pt>
              </c:numCache>
            </c:numRef>
          </c:val>
          <c:smooth val="0"/>
        </c:ser>
        <c:ser>
          <c:idx val="1"/>
          <c:order val="1"/>
          <c:tx>
            <c:v>2000 Runoff Year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'1979-current Lake Level'!$D$188:$D$200</c:f>
              <c:strCache>
                <c:ptCount val="13"/>
                <c:pt idx="0">
                  <c:v>34425</c:v>
                </c:pt>
                <c:pt idx="1">
                  <c:v>34455</c:v>
                </c:pt>
                <c:pt idx="2">
                  <c:v>34486</c:v>
                </c:pt>
                <c:pt idx="3">
                  <c:v>34516</c:v>
                </c:pt>
                <c:pt idx="4">
                  <c:v>34547</c:v>
                </c:pt>
                <c:pt idx="5">
                  <c:v>34578</c:v>
                </c:pt>
                <c:pt idx="6">
                  <c:v>34608</c:v>
                </c:pt>
                <c:pt idx="7">
                  <c:v>34639</c:v>
                </c:pt>
                <c:pt idx="8">
                  <c:v>34669</c:v>
                </c:pt>
                <c:pt idx="9">
                  <c:v>34700</c:v>
                </c:pt>
                <c:pt idx="10">
                  <c:v>34731</c:v>
                </c:pt>
                <c:pt idx="11">
                  <c:v>34759</c:v>
                </c:pt>
                <c:pt idx="12">
                  <c:v>34790</c:v>
                </c:pt>
              </c:strCache>
            </c:strRef>
          </c:cat>
          <c:val>
            <c:numRef>
              <c:f>'1979-current Lake Level'!$W$188:$W$200</c:f>
              <c:numCache>
                <c:ptCount val="13"/>
                <c:pt idx="0">
                  <c:v>6384.5</c:v>
                </c:pt>
                <c:pt idx="1">
                  <c:v>6384.5</c:v>
                </c:pt>
                <c:pt idx="2">
                  <c:v>6384.5</c:v>
                </c:pt>
                <c:pt idx="3">
                  <c:v>6384.6</c:v>
                </c:pt>
                <c:pt idx="4">
                  <c:v>6384.3</c:v>
                </c:pt>
                <c:pt idx="5">
                  <c:v>6384</c:v>
                </c:pt>
                <c:pt idx="6">
                  <c:v>6383.7</c:v>
                </c:pt>
                <c:pt idx="7">
                  <c:v>6383.5</c:v>
                </c:pt>
                <c:pt idx="8">
                  <c:v>6383.4</c:v>
                </c:pt>
                <c:pt idx="9">
                  <c:v>6383.4</c:v>
                </c:pt>
                <c:pt idx="10">
                  <c:v>6383.6</c:v>
                </c:pt>
                <c:pt idx="11">
                  <c:v>6383.7</c:v>
                </c:pt>
                <c:pt idx="12">
                  <c:v>6383.8</c:v>
                </c:pt>
              </c:numCache>
            </c:numRef>
          </c:val>
          <c:smooth val="0"/>
        </c:ser>
        <c:ser>
          <c:idx val="6"/>
          <c:order val="2"/>
          <c:tx>
            <c:v>2001 Runoff Year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'1979-current Lake Level'!$D$188:$D$200</c:f>
              <c:strCache>
                <c:ptCount val="13"/>
                <c:pt idx="0">
                  <c:v>34425</c:v>
                </c:pt>
                <c:pt idx="1">
                  <c:v>34455</c:v>
                </c:pt>
                <c:pt idx="2">
                  <c:v>34486</c:v>
                </c:pt>
                <c:pt idx="3">
                  <c:v>34516</c:v>
                </c:pt>
                <c:pt idx="4">
                  <c:v>34547</c:v>
                </c:pt>
                <c:pt idx="5">
                  <c:v>34578</c:v>
                </c:pt>
                <c:pt idx="6">
                  <c:v>34608</c:v>
                </c:pt>
                <c:pt idx="7">
                  <c:v>34639</c:v>
                </c:pt>
                <c:pt idx="8">
                  <c:v>34669</c:v>
                </c:pt>
                <c:pt idx="9">
                  <c:v>34700</c:v>
                </c:pt>
                <c:pt idx="10">
                  <c:v>34731</c:v>
                </c:pt>
                <c:pt idx="11">
                  <c:v>34759</c:v>
                </c:pt>
                <c:pt idx="12">
                  <c:v>34790</c:v>
                </c:pt>
              </c:strCache>
            </c:strRef>
          </c:cat>
          <c:val>
            <c:numRef>
              <c:f>'1979-current Lake Level'!$Y$188:$Y$200</c:f>
              <c:numCache>
                <c:ptCount val="13"/>
                <c:pt idx="0">
                  <c:v>6383.8</c:v>
                </c:pt>
                <c:pt idx="1">
                  <c:v>6383.9</c:v>
                </c:pt>
                <c:pt idx="2">
                  <c:v>6383.9</c:v>
                </c:pt>
                <c:pt idx="3">
                  <c:v>6383.8</c:v>
                </c:pt>
                <c:pt idx="4">
                  <c:v>6383.5</c:v>
                </c:pt>
                <c:pt idx="5">
                  <c:v>6383.1</c:v>
                </c:pt>
                <c:pt idx="6">
                  <c:v>6382.7</c:v>
                </c:pt>
                <c:pt idx="7">
                  <c:v>6382.6</c:v>
                </c:pt>
                <c:pt idx="8">
                  <c:v>6382.6</c:v>
                </c:pt>
                <c:pt idx="9">
                  <c:v>6382.7</c:v>
                </c:pt>
                <c:pt idx="10">
                  <c:v>6382.7</c:v>
                </c:pt>
                <c:pt idx="11">
                  <c:v>6382.8</c:v>
                </c:pt>
                <c:pt idx="12">
                  <c:v>6382.8</c:v>
                </c:pt>
              </c:numCache>
            </c:numRef>
          </c:val>
          <c:smooth val="0"/>
        </c:ser>
        <c:ser>
          <c:idx val="3"/>
          <c:order val="3"/>
          <c:tx>
            <c:v>2002 Runoff Year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'1979-current Lake Level'!$D$188:$D$200</c:f>
              <c:strCache>
                <c:ptCount val="13"/>
                <c:pt idx="0">
                  <c:v>34425</c:v>
                </c:pt>
                <c:pt idx="1">
                  <c:v>34455</c:v>
                </c:pt>
                <c:pt idx="2">
                  <c:v>34486</c:v>
                </c:pt>
                <c:pt idx="3">
                  <c:v>34516</c:v>
                </c:pt>
                <c:pt idx="4">
                  <c:v>34547</c:v>
                </c:pt>
                <c:pt idx="5">
                  <c:v>34578</c:v>
                </c:pt>
                <c:pt idx="6">
                  <c:v>34608</c:v>
                </c:pt>
                <c:pt idx="7">
                  <c:v>34639</c:v>
                </c:pt>
                <c:pt idx="8">
                  <c:v>34669</c:v>
                </c:pt>
                <c:pt idx="9">
                  <c:v>34700</c:v>
                </c:pt>
                <c:pt idx="10">
                  <c:v>34731</c:v>
                </c:pt>
                <c:pt idx="11">
                  <c:v>34759</c:v>
                </c:pt>
                <c:pt idx="12">
                  <c:v>34790</c:v>
                </c:pt>
              </c:strCache>
            </c:strRef>
          </c:cat>
          <c:val>
            <c:numRef>
              <c:f>'1979-current Lake Level'!$AA$188:$AA$200</c:f>
              <c:numCache>
                <c:ptCount val="13"/>
                <c:pt idx="0">
                  <c:v>6382.8</c:v>
                </c:pt>
                <c:pt idx="1">
                  <c:v>6382.8</c:v>
                </c:pt>
                <c:pt idx="2">
                  <c:v>6382.8</c:v>
                </c:pt>
                <c:pt idx="3">
                  <c:v>6382.8</c:v>
                </c:pt>
                <c:pt idx="4">
                  <c:v>6382.5</c:v>
                </c:pt>
                <c:pt idx="5">
                  <c:v>6382.2</c:v>
                </c:pt>
                <c:pt idx="6">
                  <c:v>6381.8</c:v>
                </c:pt>
                <c:pt idx="7">
                  <c:v>6381.6</c:v>
                </c:pt>
                <c:pt idx="8">
                  <c:v>6381.8</c:v>
                </c:pt>
                <c:pt idx="9">
                  <c:v>6382</c:v>
                </c:pt>
                <c:pt idx="10">
                  <c:v>6382.2</c:v>
                </c:pt>
                <c:pt idx="11">
                  <c:v>6382.3</c:v>
                </c:pt>
                <c:pt idx="12">
                  <c:v>6382.5</c:v>
                </c:pt>
              </c:numCache>
            </c:numRef>
          </c:val>
          <c:smooth val="0"/>
        </c:ser>
        <c:ser>
          <c:idx val="2"/>
          <c:order val="4"/>
          <c:tx>
            <c:v>2003 Runoff Year</c:v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663300"/>
              </a:solidFill>
              <a:ln>
                <a:solidFill>
                  <a:srgbClr val="663300"/>
                </a:solidFill>
              </a:ln>
            </c:spPr>
          </c:marker>
          <c:cat>
            <c:strRef>
              <c:f>'1979-current Lake Level'!$D$188:$D$200</c:f>
              <c:strCache>
                <c:ptCount val="13"/>
                <c:pt idx="0">
                  <c:v>34425</c:v>
                </c:pt>
                <c:pt idx="1">
                  <c:v>34455</c:v>
                </c:pt>
                <c:pt idx="2">
                  <c:v>34486</c:v>
                </c:pt>
                <c:pt idx="3">
                  <c:v>34516</c:v>
                </c:pt>
                <c:pt idx="4">
                  <c:v>34547</c:v>
                </c:pt>
                <c:pt idx="5">
                  <c:v>34578</c:v>
                </c:pt>
                <c:pt idx="6">
                  <c:v>34608</c:v>
                </c:pt>
                <c:pt idx="7">
                  <c:v>34639</c:v>
                </c:pt>
                <c:pt idx="8">
                  <c:v>34669</c:v>
                </c:pt>
                <c:pt idx="9">
                  <c:v>34700</c:v>
                </c:pt>
                <c:pt idx="10">
                  <c:v>34731</c:v>
                </c:pt>
                <c:pt idx="11">
                  <c:v>34759</c:v>
                </c:pt>
                <c:pt idx="12">
                  <c:v>34790</c:v>
                </c:pt>
              </c:strCache>
            </c:strRef>
          </c:cat>
          <c:val>
            <c:numRef>
              <c:f>'1979-current Lake Level'!$AC$188:$AC$200</c:f>
              <c:numCache>
                <c:ptCount val="13"/>
                <c:pt idx="0">
                  <c:v>6382.5</c:v>
                </c:pt>
                <c:pt idx="1">
                  <c:v>6382.3</c:v>
                </c:pt>
                <c:pt idx="2">
                  <c:v>6382.3</c:v>
                </c:pt>
                <c:pt idx="3">
                  <c:v>6382.3</c:v>
                </c:pt>
                <c:pt idx="4">
                  <c:v>6382.1</c:v>
                </c:pt>
                <c:pt idx="5">
                  <c:v>6381.9</c:v>
                </c:pt>
                <c:pt idx="6">
                  <c:v>6381.6</c:v>
                </c:pt>
                <c:pt idx="7">
                  <c:v>6381.3</c:v>
                </c:pt>
                <c:pt idx="8">
                  <c:v>6381.3</c:v>
                </c:pt>
                <c:pt idx="9">
                  <c:v>6381.3</c:v>
                </c:pt>
                <c:pt idx="10">
                  <c:v>6381.4</c:v>
                </c:pt>
                <c:pt idx="11">
                  <c:v>6381.7</c:v>
                </c:pt>
                <c:pt idx="12">
                  <c:v>6381.8</c:v>
                </c:pt>
              </c:numCache>
            </c:numRef>
          </c:val>
          <c:smooth val="0"/>
        </c:ser>
        <c:ser>
          <c:idx val="0"/>
          <c:order val="5"/>
          <c:tx>
            <c:v>2004 Runoff Year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'1979-current Lake Level'!$AE$188:$AE$200</c:f>
              <c:numCache>
                <c:ptCount val="13"/>
                <c:pt idx="0">
                  <c:v>6381.8</c:v>
                </c:pt>
                <c:pt idx="1">
                  <c:v>6381.7</c:v>
                </c:pt>
                <c:pt idx="2">
                  <c:v>6381.7</c:v>
                </c:pt>
                <c:pt idx="3">
                  <c:v>6381.7</c:v>
                </c:pt>
                <c:pt idx="4">
                  <c:v>6381.4</c:v>
                </c:pt>
                <c:pt idx="5">
                  <c:v>6381.1</c:v>
                </c:pt>
                <c:pt idx="6">
                  <c:v>6380.8</c:v>
                </c:pt>
                <c:pt idx="7">
                  <c:v>6380.6</c:v>
                </c:pt>
                <c:pt idx="8">
                  <c:v>6380.7</c:v>
                </c:pt>
                <c:pt idx="9">
                  <c:v>6380.8</c:v>
                </c:pt>
                <c:pt idx="10">
                  <c:v>6381.1</c:v>
                </c:pt>
                <c:pt idx="11">
                  <c:v>6381.4</c:v>
                </c:pt>
                <c:pt idx="12">
                  <c:v>6381.6</c:v>
                </c:pt>
              </c:numCache>
            </c:numRef>
          </c:val>
          <c:smooth val="0"/>
        </c:ser>
        <c:marker val="1"/>
        <c:axId val="61017367"/>
        <c:axId val="12285392"/>
      </c:lineChart>
      <c:catAx>
        <c:axId val="61017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85392"/>
        <c:crosses val="autoZero"/>
        <c:auto val="0"/>
        <c:lblOffset val="100"/>
        <c:tickLblSkip val="1"/>
        <c:noMultiLvlLbl val="0"/>
      </c:catAx>
      <c:valAx>
        <c:axId val="12285392"/>
        <c:scaling>
          <c:orientation val="minMax"/>
          <c:max val="6386"/>
          <c:min val="63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Elevation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17367"/>
        <c:crossesAt val="1"/>
        <c:crossBetween val="midCat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4"/>
          <c:w val="0.996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Mono Lake Level 2004-2007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59"/>
          <c:w val="0.923"/>
          <c:h val="0.8335"/>
        </c:manualLayout>
      </c:layout>
      <c:lineChart>
        <c:grouping val="standard"/>
        <c:varyColors val="0"/>
        <c:ser>
          <c:idx val="0"/>
          <c:order val="0"/>
          <c:tx>
            <c:v>2004 Runoff Year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'1979-current Lake Level'!$AF$188:$AF$200</c:f>
              <c:strCache>
                <c:ptCount val="13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</c:strCache>
            </c:strRef>
          </c:cat>
          <c:val>
            <c:numRef>
              <c:f>'1979-current Lake Level'!$AE$188:$AE$200</c:f>
              <c:numCache>
                <c:ptCount val="13"/>
                <c:pt idx="0">
                  <c:v>6381.8</c:v>
                </c:pt>
                <c:pt idx="1">
                  <c:v>6381.7</c:v>
                </c:pt>
                <c:pt idx="2">
                  <c:v>6381.7</c:v>
                </c:pt>
                <c:pt idx="3">
                  <c:v>6381.7</c:v>
                </c:pt>
                <c:pt idx="4">
                  <c:v>6381.4</c:v>
                </c:pt>
                <c:pt idx="5">
                  <c:v>6381.1</c:v>
                </c:pt>
                <c:pt idx="6">
                  <c:v>6380.8</c:v>
                </c:pt>
                <c:pt idx="7">
                  <c:v>6380.6</c:v>
                </c:pt>
                <c:pt idx="8">
                  <c:v>6380.7</c:v>
                </c:pt>
                <c:pt idx="9">
                  <c:v>6380.8</c:v>
                </c:pt>
                <c:pt idx="10">
                  <c:v>6381.1</c:v>
                </c:pt>
                <c:pt idx="11">
                  <c:v>6381.4</c:v>
                </c:pt>
                <c:pt idx="12">
                  <c:v>6381.6</c:v>
                </c:pt>
              </c:numCache>
            </c:numRef>
          </c:val>
          <c:smooth val="0"/>
        </c:ser>
        <c:ser>
          <c:idx val="1"/>
          <c:order val="1"/>
          <c:tx>
            <c:v>2005 Runoff Year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'1979-current Lake Level'!$AF$188:$AF$200</c:f>
              <c:strCache>
                <c:ptCount val="13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</c:strCache>
            </c:strRef>
          </c:cat>
          <c:val>
            <c:numRef>
              <c:f>'1979-current Lake Level'!$AG$188:$AG$200</c:f>
              <c:numCache>
                <c:ptCount val="13"/>
                <c:pt idx="0">
                  <c:v>6381.6</c:v>
                </c:pt>
                <c:pt idx="1">
                  <c:v>6381.6</c:v>
                </c:pt>
                <c:pt idx="2">
                  <c:v>6381.8</c:v>
                </c:pt>
                <c:pt idx="3">
                  <c:v>6382.1</c:v>
                </c:pt>
                <c:pt idx="4">
                  <c:v>6382.6</c:v>
                </c:pt>
                <c:pt idx="5">
                  <c:v>6382.4</c:v>
                </c:pt>
                <c:pt idx="6">
                  <c:v>6382</c:v>
                </c:pt>
                <c:pt idx="7">
                  <c:v>6381.9</c:v>
                </c:pt>
                <c:pt idx="8">
                  <c:v>6381.9</c:v>
                </c:pt>
                <c:pt idx="9">
                  <c:v>6382.3</c:v>
                </c:pt>
                <c:pt idx="10">
                  <c:v>6382.6</c:v>
                </c:pt>
                <c:pt idx="11">
                  <c:v>6382.9</c:v>
                </c:pt>
                <c:pt idx="12">
                  <c:v>6383</c:v>
                </c:pt>
              </c:numCache>
            </c:numRef>
          </c:val>
          <c:smooth val="0"/>
        </c:ser>
        <c:ser>
          <c:idx val="2"/>
          <c:order val="2"/>
          <c:tx>
            <c:v>2006 Runoff Year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'1979-current Lake Level'!$AF$188:$AF$200</c:f>
              <c:strCache>
                <c:ptCount val="13"/>
                <c:pt idx="0">
                  <c:v>38443</c:v>
                </c:pt>
                <c:pt idx="1">
                  <c:v>38473</c:v>
                </c:pt>
                <c:pt idx="2">
                  <c:v>38504</c:v>
                </c:pt>
                <c:pt idx="3">
                  <c:v>38534</c:v>
                </c:pt>
                <c:pt idx="4">
                  <c:v>38565</c:v>
                </c:pt>
                <c:pt idx="5">
                  <c:v>38596</c:v>
                </c:pt>
                <c:pt idx="6">
                  <c:v>38626</c:v>
                </c:pt>
                <c:pt idx="7">
                  <c:v>38657</c:v>
                </c:pt>
                <c:pt idx="8">
                  <c:v>38687</c:v>
                </c:pt>
                <c:pt idx="9">
                  <c:v>38718</c:v>
                </c:pt>
                <c:pt idx="10">
                  <c:v>38749</c:v>
                </c:pt>
                <c:pt idx="11">
                  <c:v>38777</c:v>
                </c:pt>
                <c:pt idx="12">
                  <c:v>38808</c:v>
                </c:pt>
              </c:strCache>
            </c:strRef>
          </c:cat>
          <c:val>
            <c:numRef>
              <c:f>'1979-current Lake Level'!$AI$188:$AI$200</c:f>
              <c:numCache>
                <c:ptCount val="13"/>
                <c:pt idx="0">
                  <c:v>6383</c:v>
                </c:pt>
                <c:pt idx="1">
                  <c:v>6383.2</c:v>
                </c:pt>
                <c:pt idx="2">
                  <c:v>6383.6</c:v>
                </c:pt>
                <c:pt idx="3">
                  <c:v>6384.5</c:v>
                </c:pt>
                <c:pt idx="4">
                  <c:v>6385.1</c:v>
                </c:pt>
                <c:pt idx="5">
                  <c:v>6384.8</c:v>
                </c:pt>
                <c:pt idx="6">
                  <c:v>6384.5</c:v>
                </c:pt>
                <c:pt idx="7">
                  <c:v>6384.5</c:v>
                </c:pt>
                <c:pt idx="8">
                  <c:v>6384.4</c:v>
                </c:pt>
                <c:pt idx="9">
                  <c:v>6384.5</c:v>
                </c:pt>
                <c:pt idx="10">
                  <c:v>6384.6</c:v>
                </c:pt>
                <c:pt idx="11">
                  <c:v>6384.7</c:v>
                </c:pt>
                <c:pt idx="12">
                  <c:v>6384.8</c:v>
                </c:pt>
              </c:numCache>
            </c:numRef>
          </c:val>
          <c:smooth val="0"/>
        </c:ser>
        <c:ser>
          <c:idx val="3"/>
          <c:order val="3"/>
          <c:tx>
            <c:v>2007 Runoff Year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'1979-current Lake Level'!$AK$188:$AK$200</c:f>
              <c:numCache>
                <c:ptCount val="13"/>
                <c:pt idx="0">
                  <c:v>6384.8</c:v>
                </c:pt>
                <c:pt idx="1">
                  <c:v>6384.7</c:v>
                </c:pt>
                <c:pt idx="2">
                  <c:v>6384.5</c:v>
                </c:pt>
                <c:pt idx="3">
                  <c:v>6384.2</c:v>
                </c:pt>
                <c:pt idx="4">
                  <c:v>6384</c:v>
                </c:pt>
                <c:pt idx="5">
                  <c:v>6383.5</c:v>
                </c:pt>
                <c:pt idx="6">
                  <c:v>6383.1</c:v>
                </c:pt>
                <c:pt idx="7">
                  <c:v>6382.9</c:v>
                </c:pt>
                <c:pt idx="8">
                  <c:v>6382.8</c:v>
                </c:pt>
                <c:pt idx="9">
                  <c:v>6382.8</c:v>
                </c:pt>
                <c:pt idx="10">
                  <c:v>6383.1</c:v>
                </c:pt>
                <c:pt idx="11">
                  <c:v>6383.2</c:v>
                </c:pt>
                <c:pt idx="12">
                  <c:v>6383.3</c:v>
                </c:pt>
              </c:numCache>
            </c:numRef>
          </c:val>
          <c:smooth val="0"/>
        </c:ser>
        <c:marker val="1"/>
        <c:axId val="43459665"/>
        <c:axId val="55592666"/>
      </c:lineChart>
      <c:catAx>
        <c:axId val="43459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92666"/>
        <c:crosses val="autoZero"/>
        <c:auto val="0"/>
        <c:lblOffset val="100"/>
        <c:tickLblSkip val="1"/>
        <c:noMultiLvlLbl val="0"/>
      </c:catAx>
      <c:valAx>
        <c:axId val="55592666"/>
        <c:scaling>
          <c:orientation val="minMax"/>
          <c:max val="6386"/>
          <c:min val="63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Elevation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59665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4"/>
          <c:w val="0.996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Mono Lake Level 2007-2010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59"/>
          <c:w val="0.923"/>
          <c:h val="0.83375"/>
        </c:manualLayout>
      </c:layout>
      <c:lineChart>
        <c:grouping val="standard"/>
        <c:varyColors val="0"/>
        <c:ser>
          <c:idx val="3"/>
          <c:order val="0"/>
          <c:tx>
            <c:v>2007 Runoff Year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'1979-current Lake Level'!$AJ$188:$AJ$200</c:f>
              <c:strCache>
                <c:ptCount val="13"/>
                <c:pt idx="0">
                  <c:v>39173</c:v>
                </c:pt>
                <c:pt idx="1">
                  <c:v>39203</c:v>
                </c:pt>
                <c:pt idx="2">
                  <c:v>39234</c:v>
                </c:pt>
                <c:pt idx="3">
                  <c:v>39264</c:v>
                </c:pt>
                <c:pt idx="4">
                  <c:v>39295</c:v>
                </c:pt>
                <c:pt idx="5">
                  <c:v>39326</c:v>
                </c:pt>
                <c:pt idx="6">
                  <c:v>39356</c:v>
                </c:pt>
                <c:pt idx="7">
                  <c:v>39387</c:v>
                </c:pt>
                <c:pt idx="8">
                  <c:v>39417</c:v>
                </c:pt>
                <c:pt idx="9">
                  <c:v>39448</c:v>
                </c:pt>
                <c:pt idx="10">
                  <c:v>39479</c:v>
                </c:pt>
                <c:pt idx="11">
                  <c:v>39508</c:v>
                </c:pt>
                <c:pt idx="12">
                  <c:v>39539</c:v>
                </c:pt>
              </c:strCache>
            </c:strRef>
          </c:cat>
          <c:val>
            <c:numRef>
              <c:f>'1979-current Lake Level'!$AK$188:$AK$200</c:f>
              <c:numCache>
                <c:ptCount val="13"/>
                <c:pt idx="0">
                  <c:v>6384.8</c:v>
                </c:pt>
                <c:pt idx="1">
                  <c:v>6384.7</c:v>
                </c:pt>
                <c:pt idx="2">
                  <c:v>6384.5</c:v>
                </c:pt>
                <c:pt idx="3">
                  <c:v>6384.2</c:v>
                </c:pt>
                <c:pt idx="4">
                  <c:v>6384</c:v>
                </c:pt>
                <c:pt idx="5">
                  <c:v>6383.5</c:v>
                </c:pt>
                <c:pt idx="6">
                  <c:v>6383.1</c:v>
                </c:pt>
                <c:pt idx="7">
                  <c:v>6382.9</c:v>
                </c:pt>
                <c:pt idx="8">
                  <c:v>6382.8</c:v>
                </c:pt>
                <c:pt idx="9">
                  <c:v>6382.8</c:v>
                </c:pt>
                <c:pt idx="10">
                  <c:v>6383.1</c:v>
                </c:pt>
                <c:pt idx="11">
                  <c:v>6383.2</c:v>
                </c:pt>
                <c:pt idx="12">
                  <c:v>6383.3</c:v>
                </c:pt>
              </c:numCache>
            </c:numRef>
          </c:val>
          <c:smooth val="0"/>
        </c:ser>
        <c:ser>
          <c:idx val="0"/>
          <c:order val="1"/>
          <c:tx>
            <c:v>2008 Runoff Year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'1979-current Lake Level'!$AJ$188:$AJ$200</c:f>
              <c:strCache>
                <c:ptCount val="13"/>
                <c:pt idx="0">
                  <c:v>39173</c:v>
                </c:pt>
                <c:pt idx="1">
                  <c:v>39203</c:v>
                </c:pt>
                <c:pt idx="2">
                  <c:v>39234</c:v>
                </c:pt>
                <c:pt idx="3">
                  <c:v>39264</c:v>
                </c:pt>
                <c:pt idx="4">
                  <c:v>39295</c:v>
                </c:pt>
                <c:pt idx="5">
                  <c:v>39326</c:v>
                </c:pt>
                <c:pt idx="6">
                  <c:v>39356</c:v>
                </c:pt>
                <c:pt idx="7">
                  <c:v>39387</c:v>
                </c:pt>
                <c:pt idx="8">
                  <c:v>39417</c:v>
                </c:pt>
                <c:pt idx="9">
                  <c:v>39448</c:v>
                </c:pt>
                <c:pt idx="10">
                  <c:v>39479</c:v>
                </c:pt>
                <c:pt idx="11">
                  <c:v>39508</c:v>
                </c:pt>
                <c:pt idx="12">
                  <c:v>39539</c:v>
                </c:pt>
              </c:strCache>
            </c:strRef>
          </c:cat>
          <c:val>
            <c:numRef>
              <c:f>'1979-current Lake Level'!$AM$188:$AM$200</c:f>
              <c:numCache>
                <c:ptCount val="13"/>
                <c:pt idx="0">
                  <c:v>6383.3</c:v>
                </c:pt>
                <c:pt idx="1">
                  <c:v>6383.2</c:v>
                </c:pt>
                <c:pt idx="2">
                  <c:v>6383.2</c:v>
                </c:pt>
                <c:pt idx="3">
                  <c:v>6383.4</c:v>
                </c:pt>
                <c:pt idx="4">
                  <c:v>6383.1</c:v>
                </c:pt>
                <c:pt idx="5">
                  <c:v>6382.6</c:v>
                </c:pt>
                <c:pt idx="6">
                  <c:v>6382.4</c:v>
                </c:pt>
                <c:pt idx="7">
                  <c:v>6382.1</c:v>
                </c:pt>
                <c:pt idx="8">
                  <c:v>6382.2</c:v>
                </c:pt>
                <c:pt idx="9">
                  <c:v>6382.1</c:v>
                </c:pt>
                <c:pt idx="10">
                  <c:v>6382.2</c:v>
                </c:pt>
                <c:pt idx="11">
                  <c:v>6382.4</c:v>
                </c:pt>
                <c:pt idx="12">
                  <c:v>6382.5</c:v>
                </c:pt>
              </c:numCache>
            </c:numRef>
          </c:val>
          <c:smooth val="0"/>
        </c:ser>
        <c:ser>
          <c:idx val="1"/>
          <c:order val="2"/>
          <c:tx>
            <c:v>2009 Runoff Year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'1979-current Lake Level'!$AO$188:$AO$200</c:f>
              <c:numCache>
                <c:ptCount val="13"/>
                <c:pt idx="0">
                  <c:v>6382.5</c:v>
                </c:pt>
                <c:pt idx="1">
                  <c:v>6382.3</c:v>
                </c:pt>
                <c:pt idx="2">
                  <c:v>6382.5</c:v>
                </c:pt>
                <c:pt idx="3">
                  <c:v>6382.5</c:v>
                </c:pt>
                <c:pt idx="4">
                  <c:v>6382.3</c:v>
                </c:pt>
                <c:pt idx="5">
                  <c:v>6381.9</c:v>
                </c:pt>
                <c:pt idx="6">
                  <c:v>6381.7</c:v>
                </c:pt>
                <c:pt idx="7">
                  <c:v>6381.5</c:v>
                </c:pt>
                <c:pt idx="8">
                  <c:v>6381.4</c:v>
                </c:pt>
                <c:pt idx="9">
                  <c:v>6381.4</c:v>
                </c:pt>
                <c:pt idx="10">
                  <c:v>6381.7</c:v>
                </c:pt>
                <c:pt idx="11">
                  <c:v>6381.9</c:v>
                </c:pt>
                <c:pt idx="12">
                  <c:v>6382</c:v>
                </c:pt>
              </c:numCache>
            </c:numRef>
          </c:val>
          <c:smooth val="0"/>
        </c:ser>
        <c:ser>
          <c:idx val="2"/>
          <c:order val="3"/>
          <c:tx>
            <c:v>2010 Runoff Year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'1979-current Lake Level'!$AQ$188:$AQ$200</c:f>
              <c:numCache>
                <c:ptCount val="13"/>
                <c:pt idx="0">
                  <c:v>6382</c:v>
                </c:pt>
                <c:pt idx="1">
                  <c:v>6382</c:v>
                </c:pt>
                <c:pt idx="2">
                  <c:v>6381.9</c:v>
                </c:pt>
                <c:pt idx="3">
                  <c:v>6382.1</c:v>
                </c:pt>
                <c:pt idx="4">
                  <c:v>6382.3</c:v>
                </c:pt>
                <c:pt idx="5">
                  <c:v>6381.8</c:v>
                </c:pt>
                <c:pt idx="6">
                  <c:v>6381.6</c:v>
                </c:pt>
                <c:pt idx="7">
                  <c:v>6381.6</c:v>
                </c:pt>
                <c:pt idx="8">
                  <c:v>6381.5</c:v>
                </c:pt>
                <c:pt idx="9">
                  <c:v>6381.9</c:v>
                </c:pt>
                <c:pt idx="10">
                  <c:v>6382</c:v>
                </c:pt>
                <c:pt idx="11">
                  <c:v>6382.1</c:v>
                </c:pt>
                <c:pt idx="12">
                  <c:v>6382.3</c:v>
                </c:pt>
              </c:numCache>
            </c:numRef>
          </c:val>
          <c:smooth val="0"/>
        </c:ser>
        <c:marker val="1"/>
        <c:axId val="30571947"/>
        <c:axId val="6712068"/>
      </c:lineChart>
      <c:catAx>
        <c:axId val="30571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12068"/>
        <c:crosses val="autoZero"/>
        <c:auto val="0"/>
        <c:lblOffset val="100"/>
        <c:tickLblSkip val="1"/>
        <c:noMultiLvlLbl val="0"/>
      </c:catAx>
      <c:valAx>
        <c:axId val="6712068"/>
        <c:scaling>
          <c:orientation val="minMax"/>
          <c:max val="6386"/>
          <c:min val="63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Elevation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71947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4"/>
          <c:w val="0.996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Mono Lake Level 2009-2011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59"/>
          <c:w val="0.923"/>
          <c:h val="0.83325"/>
        </c:manualLayout>
      </c:layout>
      <c:lineChart>
        <c:grouping val="standard"/>
        <c:varyColors val="0"/>
        <c:ser>
          <c:idx val="1"/>
          <c:order val="0"/>
          <c:tx>
            <c:v>2009 Runoff Year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'1979-current Lake Level'!$AJ$188:$AJ$200</c:f>
              <c:strCache>
                <c:ptCount val="13"/>
                <c:pt idx="0">
                  <c:v>39173</c:v>
                </c:pt>
                <c:pt idx="1">
                  <c:v>39203</c:v>
                </c:pt>
                <c:pt idx="2">
                  <c:v>39234</c:v>
                </c:pt>
                <c:pt idx="3">
                  <c:v>39264</c:v>
                </c:pt>
                <c:pt idx="4">
                  <c:v>39295</c:v>
                </c:pt>
                <c:pt idx="5">
                  <c:v>39326</c:v>
                </c:pt>
                <c:pt idx="6">
                  <c:v>39356</c:v>
                </c:pt>
                <c:pt idx="7">
                  <c:v>39387</c:v>
                </c:pt>
                <c:pt idx="8">
                  <c:v>39417</c:v>
                </c:pt>
                <c:pt idx="9">
                  <c:v>39448</c:v>
                </c:pt>
                <c:pt idx="10">
                  <c:v>39479</c:v>
                </c:pt>
                <c:pt idx="11">
                  <c:v>39508</c:v>
                </c:pt>
                <c:pt idx="12">
                  <c:v>39539</c:v>
                </c:pt>
              </c:strCache>
            </c:strRef>
          </c:cat>
          <c:val>
            <c:numRef>
              <c:f>'1979-current Lake Level'!$AO$188:$AO$200</c:f>
              <c:numCache>
                <c:ptCount val="13"/>
                <c:pt idx="0">
                  <c:v>6382.5</c:v>
                </c:pt>
                <c:pt idx="1">
                  <c:v>6382.3</c:v>
                </c:pt>
                <c:pt idx="2">
                  <c:v>6382.5</c:v>
                </c:pt>
                <c:pt idx="3">
                  <c:v>6382.5</c:v>
                </c:pt>
                <c:pt idx="4">
                  <c:v>6382.3</c:v>
                </c:pt>
                <c:pt idx="5">
                  <c:v>6381.9</c:v>
                </c:pt>
                <c:pt idx="6">
                  <c:v>6381.7</c:v>
                </c:pt>
                <c:pt idx="7">
                  <c:v>6381.5</c:v>
                </c:pt>
                <c:pt idx="8">
                  <c:v>6381.4</c:v>
                </c:pt>
                <c:pt idx="9">
                  <c:v>6381.4</c:v>
                </c:pt>
                <c:pt idx="10">
                  <c:v>6381.7</c:v>
                </c:pt>
                <c:pt idx="11">
                  <c:v>6381.9</c:v>
                </c:pt>
                <c:pt idx="12">
                  <c:v>6382</c:v>
                </c:pt>
              </c:numCache>
            </c:numRef>
          </c:val>
          <c:smooth val="0"/>
        </c:ser>
        <c:ser>
          <c:idx val="0"/>
          <c:order val="1"/>
          <c:tx>
            <c:v>2010 Runoff Year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'1979-current Lake Level'!$AJ$188:$AJ$200</c:f>
              <c:strCache>
                <c:ptCount val="13"/>
                <c:pt idx="0">
                  <c:v>39173</c:v>
                </c:pt>
                <c:pt idx="1">
                  <c:v>39203</c:v>
                </c:pt>
                <c:pt idx="2">
                  <c:v>39234</c:v>
                </c:pt>
                <c:pt idx="3">
                  <c:v>39264</c:v>
                </c:pt>
                <c:pt idx="4">
                  <c:v>39295</c:v>
                </c:pt>
                <c:pt idx="5">
                  <c:v>39326</c:v>
                </c:pt>
                <c:pt idx="6">
                  <c:v>39356</c:v>
                </c:pt>
                <c:pt idx="7">
                  <c:v>39387</c:v>
                </c:pt>
                <c:pt idx="8">
                  <c:v>39417</c:v>
                </c:pt>
                <c:pt idx="9">
                  <c:v>39448</c:v>
                </c:pt>
                <c:pt idx="10">
                  <c:v>39479</c:v>
                </c:pt>
                <c:pt idx="11">
                  <c:v>39508</c:v>
                </c:pt>
                <c:pt idx="12">
                  <c:v>39539</c:v>
                </c:pt>
              </c:strCache>
            </c:strRef>
          </c:cat>
          <c:val>
            <c:numRef>
              <c:f>'1979-current Lake Level'!$AQ$188:$AQ$200</c:f>
              <c:numCache>
                <c:ptCount val="13"/>
                <c:pt idx="0">
                  <c:v>6382</c:v>
                </c:pt>
                <c:pt idx="1">
                  <c:v>6382</c:v>
                </c:pt>
                <c:pt idx="2">
                  <c:v>6381.9</c:v>
                </c:pt>
                <c:pt idx="3">
                  <c:v>6382.1</c:v>
                </c:pt>
                <c:pt idx="4">
                  <c:v>6382.3</c:v>
                </c:pt>
                <c:pt idx="5">
                  <c:v>6381.8</c:v>
                </c:pt>
                <c:pt idx="6">
                  <c:v>6381.6</c:v>
                </c:pt>
                <c:pt idx="7">
                  <c:v>6381.6</c:v>
                </c:pt>
                <c:pt idx="8">
                  <c:v>6381.5</c:v>
                </c:pt>
                <c:pt idx="9">
                  <c:v>6381.9</c:v>
                </c:pt>
                <c:pt idx="10">
                  <c:v>6382</c:v>
                </c:pt>
                <c:pt idx="11">
                  <c:v>6382.1</c:v>
                </c:pt>
                <c:pt idx="12">
                  <c:v>6382.3</c:v>
                </c:pt>
              </c:numCache>
            </c:numRef>
          </c:val>
          <c:smooth val="0"/>
        </c:ser>
        <c:ser>
          <c:idx val="2"/>
          <c:order val="2"/>
          <c:tx>
            <c:v>2011 Runoff Year</c:v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val>
            <c:numRef>
              <c:f>'1979-current Lake Level'!$AS$188:$AS$200</c:f>
              <c:numCache>
                <c:ptCount val="13"/>
                <c:pt idx="0">
                  <c:v>6382.3</c:v>
                </c:pt>
              </c:numCache>
            </c:numRef>
          </c:val>
          <c:smooth val="0"/>
        </c:ser>
        <c:marker val="1"/>
        <c:axId val="60408613"/>
        <c:axId val="6806606"/>
      </c:lineChart>
      <c:catAx>
        <c:axId val="60408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06606"/>
        <c:crosses val="autoZero"/>
        <c:auto val="0"/>
        <c:lblOffset val="100"/>
        <c:tickLblSkip val="1"/>
        <c:noMultiLvlLbl val="0"/>
      </c:catAx>
      <c:valAx>
        <c:axId val="6806606"/>
        <c:scaling>
          <c:orientation val="minMax"/>
          <c:max val="6386"/>
          <c:min val="63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Elevation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08613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1"/>
          <c:y val="0.9315"/>
          <c:w val="0.549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165"/>
          <c:w val="0.921"/>
          <c:h val="0.9672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'1979-current Lake Level'!$A$5:$A$392</c:f>
              <c:strCache>
                <c:ptCount val="388"/>
                <c:pt idx="0">
                  <c:v>28856</c:v>
                </c:pt>
                <c:pt idx="1">
                  <c:v>28887</c:v>
                </c:pt>
                <c:pt idx="2">
                  <c:v>28915</c:v>
                </c:pt>
                <c:pt idx="3">
                  <c:v>28946</c:v>
                </c:pt>
                <c:pt idx="4">
                  <c:v>28976</c:v>
                </c:pt>
                <c:pt idx="5">
                  <c:v>29007</c:v>
                </c:pt>
                <c:pt idx="6">
                  <c:v>29037</c:v>
                </c:pt>
                <c:pt idx="7">
                  <c:v>29068</c:v>
                </c:pt>
                <c:pt idx="8">
                  <c:v>29099</c:v>
                </c:pt>
                <c:pt idx="9">
                  <c:v>29129</c:v>
                </c:pt>
                <c:pt idx="10">
                  <c:v>29160</c:v>
                </c:pt>
                <c:pt idx="11">
                  <c:v>29190</c:v>
                </c:pt>
                <c:pt idx="12">
                  <c:v>29221</c:v>
                </c:pt>
                <c:pt idx="13">
                  <c:v>29252</c:v>
                </c:pt>
                <c:pt idx="14">
                  <c:v>29281</c:v>
                </c:pt>
                <c:pt idx="15">
                  <c:v>29312</c:v>
                </c:pt>
                <c:pt idx="16">
                  <c:v>29342</c:v>
                </c:pt>
                <c:pt idx="17">
                  <c:v>29373</c:v>
                </c:pt>
                <c:pt idx="18">
                  <c:v>29403</c:v>
                </c:pt>
                <c:pt idx="19">
                  <c:v>29434</c:v>
                </c:pt>
                <c:pt idx="20">
                  <c:v>29465</c:v>
                </c:pt>
                <c:pt idx="21">
                  <c:v>29495</c:v>
                </c:pt>
                <c:pt idx="22">
                  <c:v>29526</c:v>
                </c:pt>
                <c:pt idx="23">
                  <c:v>29556</c:v>
                </c:pt>
                <c:pt idx="24">
                  <c:v>29587</c:v>
                </c:pt>
                <c:pt idx="25">
                  <c:v>29618</c:v>
                </c:pt>
                <c:pt idx="26">
                  <c:v>29646</c:v>
                </c:pt>
                <c:pt idx="27">
                  <c:v>29677</c:v>
                </c:pt>
                <c:pt idx="28">
                  <c:v>29707</c:v>
                </c:pt>
                <c:pt idx="29">
                  <c:v>29738</c:v>
                </c:pt>
                <c:pt idx="30">
                  <c:v>29768</c:v>
                </c:pt>
                <c:pt idx="31">
                  <c:v>29799</c:v>
                </c:pt>
                <c:pt idx="32">
                  <c:v>29830</c:v>
                </c:pt>
                <c:pt idx="33">
                  <c:v>29860</c:v>
                </c:pt>
                <c:pt idx="34">
                  <c:v>29891</c:v>
                </c:pt>
                <c:pt idx="35">
                  <c:v>29921</c:v>
                </c:pt>
                <c:pt idx="36">
                  <c:v>29952</c:v>
                </c:pt>
                <c:pt idx="37">
                  <c:v>29983</c:v>
                </c:pt>
                <c:pt idx="38">
                  <c:v>30011</c:v>
                </c:pt>
                <c:pt idx="39">
                  <c:v>30042</c:v>
                </c:pt>
                <c:pt idx="40">
                  <c:v>30072</c:v>
                </c:pt>
                <c:pt idx="41">
                  <c:v>30103</c:v>
                </c:pt>
                <c:pt idx="42">
                  <c:v>30133</c:v>
                </c:pt>
                <c:pt idx="43">
                  <c:v>30164</c:v>
                </c:pt>
                <c:pt idx="44">
                  <c:v>30195</c:v>
                </c:pt>
                <c:pt idx="45">
                  <c:v>30225</c:v>
                </c:pt>
                <c:pt idx="46">
                  <c:v>30256</c:v>
                </c:pt>
                <c:pt idx="47">
                  <c:v>30286</c:v>
                </c:pt>
                <c:pt idx="48">
                  <c:v>30317</c:v>
                </c:pt>
                <c:pt idx="49">
                  <c:v>30348</c:v>
                </c:pt>
                <c:pt idx="50">
                  <c:v>30376</c:v>
                </c:pt>
                <c:pt idx="51">
                  <c:v>30407</c:v>
                </c:pt>
                <c:pt idx="52">
                  <c:v>30437</c:v>
                </c:pt>
                <c:pt idx="53">
                  <c:v>30468</c:v>
                </c:pt>
                <c:pt idx="54">
                  <c:v>30498</c:v>
                </c:pt>
                <c:pt idx="55">
                  <c:v>30529</c:v>
                </c:pt>
                <c:pt idx="56">
                  <c:v>30560</c:v>
                </c:pt>
                <c:pt idx="57">
                  <c:v>30590</c:v>
                </c:pt>
                <c:pt idx="58">
                  <c:v>30621</c:v>
                </c:pt>
                <c:pt idx="59">
                  <c:v>30651</c:v>
                </c:pt>
                <c:pt idx="60">
                  <c:v>30682</c:v>
                </c:pt>
                <c:pt idx="61">
                  <c:v>30713</c:v>
                </c:pt>
                <c:pt idx="62">
                  <c:v>30742</c:v>
                </c:pt>
                <c:pt idx="63">
                  <c:v>30773</c:v>
                </c:pt>
                <c:pt idx="64">
                  <c:v>30803</c:v>
                </c:pt>
                <c:pt idx="65">
                  <c:v>30834</c:v>
                </c:pt>
                <c:pt idx="66">
                  <c:v>30864</c:v>
                </c:pt>
                <c:pt idx="67">
                  <c:v>30895</c:v>
                </c:pt>
                <c:pt idx="68">
                  <c:v>30926</c:v>
                </c:pt>
                <c:pt idx="69">
                  <c:v>30956</c:v>
                </c:pt>
                <c:pt idx="70">
                  <c:v>30987</c:v>
                </c:pt>
                <c:pt idx="71">
                  <c:v>31017</c:v>
                </c:pt>
                <c:pt idx="72">
                  <c:v>31048</c:v>
                </c:pt>
                <c:pt idx="73">
                  <c:v>31079</c:v>
                </c:pt>
                <c:pt idx="74">
                  <c:v>31107</c:v>
                </c:pt>
                <c:pt idx="75">
                  <c:v>31138</c:v>
                </c:pt>
                <c:pt idx="76">
                  <c:v>31168</c:v>
                </c:pt>
                <c:pt idx="77">
                  <c:v>31199</c:v>
                </c:pt>
                <c:pt idx="78">
                  <c:v>31229</c:v>
                </c:pt>
                <c:pt idx="79">
                  <c:v>31260</c:v>
                </c:pt>
                <c:pt idx="80">
                  <c:v>31291</c:v>
                </c:pt>
                <c:pt idx="81">
                  <c:v>31321</c:v>
                </c:pt>
                <c:pt idx="82">
                  <c:v>31352</c:v>
                </c:pt>
                <c:pt idx="83">
                  <c:v>31382</c:v>
                </c:pt>
                <c:pt idx="84">
                  <c:v>31413</c:v>
                </c:pt>
                <c:pt idx="85">
                  <c:v>31444</c:v>
                </c:pt>
                <c:pt idx="86">
                  <c:v>31472</c:v>
                </c:pt>
                <c:pt idx="87">
                  <c:v>31503</c:v>
                </c:pt>
                <c:pt idx="88">
                  <c:v>31533</c:v>
                </c:pt>
                <c:pt idx="89">
                  <c:v>31564</c:v>
                </c:pt>
                <c:pt idx="90">
                  <c:v>31594</c:v>
                </c:pt>
                <c:pt idx="91">
                  <c:v>31625</c:v>
                </c:pt>
                <c:pt idx="92">
                  <c:v>31656</c:v>
                </c:pt>
                <c:pt idx="93">
                  <c:v>31686</c:v>
                </c:pt>
                <c:pt idx="94">
                  <c:v>31717</c:v>
                </c:pt>
                <c:pt idx="95">
                  <c:v>31747</c:v>
                </c:pt>
                <c:pt idx="96">
                  <c:v>31778</c:v>
                </c:pt>
                <c:pt idx="97">
                  <c:v>31809</c:v>
                </c:pt>
                <c:pt idx="98">
                  <c:v>31837</c:v>
                </c:pt>
                <c:pt idx="99">
                  <c:v>31868</c:v>
                </c:pt>
                <c:pt idx="100">
                  <c:v>31898</c:v>
                </c:pt>
                <c:pt idx="101">
                  <c:v>31929</c:v>
                </c:pt>
                <c:pt idx="102">
                  <c:v>31959</c:v>
                </c:pt>
                <c:pt idx="103">
                  <c:v>31990</c:v>
                </c:pt>
                <c:pt idx="104">
                  <c:v>32021</c:v>
                </c:pt>
                <c:pt idx="105">
                  <c:v>32051</c:v>
                </c:pt>
                <c:pt idx="106">
                  <c:v>32082</c:v>
                </c:pt>
                <c:pt idx="107">
                  <c:v>32112</c:v>
                </c:pt>
                <c:pt idx="108">
                  <c:v>32143</c:v>
                </c:pt>
                <c:pt idx="109">
                  <c:v>32174</c:v>
                </c:pt>
                <c:pt idx="110">
                  <c:v>32203</c:v>
                </c:pt>
                <c:pt idx="111">
                  <c:v>32234</c:v>
                </c:pt>
                <c:pt idx="112">
                  <c:v>32264</c:v>
                </c:pt>
                <c:pt idx="113">
                  <c:v>32295</c:v>
                </c:pt>
                <c:pt idx="114">
                  <c:v>32325</c:v>
                </c:pt>
                <c:pt idx="115">
                  <c:v>32356</c:v>
                </c:pt>
                <c:pt idx="116">
                  <c:v>32387</c:v>
                </c:pt>
                <c:pt idx="117">
                  <c:v>32417</c:v>
                </c:pt>
                <c:pt idx="118">
                  <c:v>32448</c:v>
                </c:pt>
                <c:pt idx="119">
                  <c:v>32478</c:v>
                </c:pt>
                <c:pt idx="120">
                  <c:v>32509</c:v>
                </c:pt>
                <c:pt idx="121">
                  <c:v>32540</c:v>
                </c:pt>
                <c:pt idx="122">
                  <c:v>32568</c:v>
                </c:pt>
                <c:pt idx="123">
                  <c:v>32599</c:v>
                </c:pt>
                <c:pt idx="124">
                  <c:v>32629</c:v>
                </c:pt>
                <c:pt idx="125">
                  <c:v>32660</c:v>
                </c:pt>
                <c:pt idx="126">
                  <c:v>32690</c:v>
                </c:pt>
                <c:pt idx="127">
                  <c:v>32721</c:v>
                </c:pt>
                <c:pt idx="128">
                  <c:v>32752</c:v>
                </c:pt>
                <c:pt idx="129">
                  <c:v>32782</c:v>
                </c:pt>
                <c:pt idx="130">
                  <c:v>32813</c:v>
                </c:pt>
                <c:pt idx="131">
                  <c:v>32843</c:v>
                </c:pt>
                <c:pt idx="132">
                  <c:v>32874</c:v>
                </c:pt>
                <c:pt idx="133">
                  <c:v>32905</c:v>
                </c:pt>
                <c:pt idx="134">
                  <c:v>32933</c:v>
                </c:pt>
                <c:pt idx="135">
                  <c:v>32964</c:v>
                </c:pt>
                <c:pt idx="136">
                  <c:v>32994</c:v>
                </c:pt>
                <c:pt idx="137">
                  <c:v>33025</c:v>
                </c:pt>
                <c:pt idx="138">
                  <c:v>33055</c:v>
                </c:pt>
                <c:pt idx="139">
                  <c:v>33086</c:v>
                </c:pt>
                <c:pt idx="140">
                  <c:v>33117</c:v>
                </c:pt>
                <c:pt idx="141">
                  <c:v>33147</c:v>
                </c:pt>
                <c:pt idx="142">
                  <c:v>33178</c:v>
                </c:pt>
                <c:pt idx="143">
                  <c:v>33208</c:v>
                </c:pt>
                <c:pt idx="144">
                  <c:v>33239</c:v>
                </c:pt>
                <c:pt idx="145">
                  <c:v>33270</c:v>
                </c:pt>
                <c:pt idx="146">
                  <c:v>33298</c:v>
                </c:pt>
                <c:pt idx="147">
                  <c:v>33329</c:v>
                </c:pt>
                <c:pt idx="148">
                  <c:v>33359</c:v>
                </c:pt>
                <c:pt idx="149">
                  <c:v>33390</c:v>
                </c:pt>
                <c:pt idx="150">
                  <c:v>33420</c:v>
                </c:pt>
                <c:pt idx="151">
                  <c:v>33451</c:v>
                </c:pt>
                <c:pt idx="152">
                  <c:v>33482</c:v>
                </c:pt>
                <c:pt idx="153">
                  <c:v>33512</c:v>
                </c:pt>
                <c:pt idx="154">
                  <c:v>33543</c:v>
                </c:pt>
                <c:pt idx="155">
                  <c:v>33573</c:v>
                </c:pt>
                <c:pt idx="156">
                  <c:v>33604</c:v>
                </c:pt>
                <c:pt idx="157">
                  <c:v>33635</c:v>
                </c:pt>
                <c:pt idx="158">
                  <c:v>33664</c:v>
                </c:pt>
                <c:pt idx="159">
                  <c:v>33695</c:v>
                </c:pt>
                <c:pt idx="160">
                  <c:v>33725</c:v>
                </c:pt>
                <c:pt idx="161">
                  <c:v>33756</c:v>
                </c:pt>
                <c:pt idx="162">
                  <c:v>33786</c:v>
                </c:pt>
                <c:pt idx="163">
                  <c:v>33817</c:v>
                </c:pt>
                <c:pt idx="164">
                  <c:v>33848</c:v>
                </c:pt>
                <c:pt idx="165">
                  <c:v>33878</c:v>
                </c:pt>
                <c:pt idx="166">
                  <c:v>33909</c:v>
                </c:pt>
                <c:pt idx="167">
                  <c:v>33939</c:v>
                </c:pt>
                <c:pt idx="168">
                  <c:v>33970</c:v>
                </c:pt>
                <c:pt idx="169">
                  <c:v>34001</c:v>
                </c:pt>
                <c:pt idx="170">
                  <c:v>34029</c:v>
                </c:pt>
                <c:pt idx="171">
                  <c:v>34060</c:v>
                </c:pt>
                <c:pt idx="172">
                  <c:v>34090</c:v>
                </c:pt>
                <c:pt idx="173">
                  <c:v>34121</c:v>
                </c:pt>
                <c:pt idx="174">
                  <c:v>34151</c:v>
                </c:pt>
                <c:pt idx="175">
                  <c:v>34182</c:v>
                </c:pt>
                <c:pt idx="176">
                  <c:v>34213</c:v>
                </c:pt>
                <c:pt idx="177">
                  <c:v>34243</c:v>
                </c:pt>
                <c:pt idx="178">
                  <c:v>34274</c:v>
                </c:pt>
                <c:pt idx="179">
                  <c:v>34304</c:v>
                </c:pt>
                <c:pt idx="180">
                  <c:v>34335</c:v>
                </c:pt>
                <c:pt idx="181">
                  <c:v>34366</c:v>
                </c:pt>
                <c:pt idx="182">
                  <c:v>34394</c:v>
                </c:pt>
                <c:pt idx="183">
                  <c:v>34425</c:v>
                </c:pt>
                <c:pt idx="184">
                  <c:v>34455</c:v>
                </c:pt>
                <c:pt idx="185">
                  <c:v>34486</c:v>
                </c:pt>
                <c:pt idx="186">
                  <c:v>34516</c:v>
                </c:pt>
                <c:pt idx="187">
                  <c:v>34547</c:v>
                </c:pt>
                <c:pt idx="188">
                  <c:v>34578</c:v>
                </c:pt>
                <c:pt idx="189">
                  <c:v>34608</c:v>
                </c:pt>
                <c:pt idx="190">
                  <c:v>34639</c:v>
                </c:pt>
                <c:pt idx="191">
                  <c:v>34669</c:v>
                </c:pt>
                <c:pt idx="192">
                  <c:v>34700</c:v>
                </c:pt>
                <c:pt idx="193">
                  <c:v>34731</c:v>
                </c:pt>
                <c:pt idx="194">
                  <c:v>34759</c:v>
                </c:pt>
                <c:pt idx="195">
                  <c:v>34790</c:v>
                </c:pt>
                <c:pt idx="196">
                  <c:v>34820</c:v>
                </c:pt>
                <c:pt idx="197">
                  <c:v>34851</c:v>
                </c:pt>
                <c:pt idx="198">
                  <c:v>34881</c:v>
                </c:pt>
                <c:pt idx="199">
                  <c:v>34912</c:v>
                </c:pt>
                <c:pt idx="200">
                  <c:v>34943</c:v>
                </c:pt>
                <c:pt idx="201">
                  <c:v>34973</c:v>
                </c:pt>
                <c:pt idx="202">
                  <c:v>35004</c:v>
                </c:pt>
                <c:pt idx="203">
                  <c:v>35034</c:v>
                </c:pt>
                <c:pt idx="204">
                  <c:v>35065</c:v>
                </c:pt>
                <c:pt idx="205">
                  <c:v>35096</c:v>
                </c:pt>
                <c:pt idx="206">
                  <c:v>35125</c:v>
                </c:pt>
                <c:pt idx="207">
                  <c:v>35156</c:v>
                </c:pt>
                <c:pt idx="208">
                  <c:v>35186</c:v>
                </c:pt>
                <c:pt idx="209">
                  <c:v>35217</c:v>
                </c:pt>
                <c:pt idx="210">
                  <c:v>35247</c:v>
                </c:pt>
                <c:pt idx="211">
                  <c:v>35278</c:v>
                </c:pt>
                <c:pt idx="212">
                  <c:v>35309</c:v>
                </c:pt>
                <c:pt idx="213">
                  <c:v>35339</c:v>
                </c:pt>
                <c:pt idx="214">
                  <c:v>35370</c:v>
                </c:pt>
                <c:pt idx="215">
                  <c:v>35400</c:v>
                </c:pt>
                <c:pt idx="216">
                  <c:v>35431</c:v>
                </c:pt>
                <c:pt idx="217">
                  <c:v>35462</c:v>
                </c:pt>
                <c:pt idx="218">
                  <c:v>35490</c:v>
                </c:pt>
                <c:pt idx="219">
                  <c:v>35521</c:v>
                </c:pt>
                <c:pt idx="220">
                  <c:v>35551</c:v>
                </c:pt>
                <c:pt idx="221">
                  <c:v>35582</c:v>
                </c:pt>
                <c:pt idx="222">
                  <c:v>35612</c:v>
                </c:pt>
                <c:pt idx="223">
                  <c:v>35643</c:v>
                </c:pt>
                <c:pt idx="224">
                  <c:v>35674</c:v>
                </c:pt>
                <c:pt idx="225">
                  <c:v>35704</c:v>
                </c:pt>
                <c:pt idx="226">
                  <c:v>35735</c:v>
                </c:pt>
                <c:pt idx="227">
                  <c:v>35765</c:v>
                </c:pt>
                <c:pt idx="228">
                  <c:v>35796</c:v>
                </c:pt>
                <c:pt idx="229">
                  <c:v>35827</c:v>
                </c:pt>
                <c:pt idx="230">
                  <c:v>35855</c:v>
                </c:pt>
                <c:pt idx="231">
                  <c:v>35886</c:v>
                </c:pt>
                <c:pt idx="232">
                  <c:v>35916</c:v>
                </c:pt>
                <c:pt idx="233">
                  <c:v>35947</c:v>
                </c:pt>
                <c:pt idx="234">
                  <c:v>35977</c:v>
                </c:pt>
                <c:pt idx="235">
                  <c:v>36008</c:v>
                </c:pt>
                <c:pt idx="236">
                  <c:v>36039</c:v>
                </c:pt>
                <c:pt idx="237">
                  <c:v>36069</c:v>
                </c:pt>
                <c:pt idx="238">
                  <c:v>36100</c:v>
                </c:pt>
                <c:pt idx="239">
                  <c:v>36130</c:v>
                </c:pt>
                <c:pt idx="240">
                  <c:v>36161</c:v>
                </c:pt>
                <c:pt idx="241">
                  <c:v>36192</c:v>
                </c:pt>
                <c:pt idx="242">
                  <c:v>36220</c:v>
                </c:pt>
                <c:pt idx="243">
                  <c:v>36251</c:v>
                </c:pt>
                <c:pt idx="244">
                  <c:v>36281</c:v>
                </c:pt>
                <c:pt idx="245">
                  <c:v>36312</c:v>
                </c:pt>
                <c:pt idx="246">
                  <c:v>36342</c:v>
                </c:pt>
                <c:pt idx="247">
                  <c:v>36373</c:v>
                </c:pt>
                <c:pt idx="248">
                  <c:v>36404</c:v>
                </c:pt>
                <c:pt idx="249">
                  <c:v>36434</c:v>
                </c:pt>
                <c:pt idx="250">
                  <c:v>36465</c:v>
                </c:pt>
                <c:pt idx="251">
                  <c:v>36495</c:v>
                </c:pt>
                <c:pt idx="252">
                  <c:v>36526</c:v>
                </c:pt>
                <c:pt idx="253">
                  <c:v>36557</c:v>
                </c:pt>
                <c:pt idx="254">
                  <c:v>36586</c:v>
                </c:pt>
                <c:pt idx="255">
                  <c:v>36617</c:v>
                </c:pt>
                <c:pt idx="256">
                  <c:v>36647</c:v>
                </c:pt>
                <c:pt idx="257">
                  <c:v>36678</c:v>
                </c:pt>
                <c:pt idx="258">
                  <c:v>36708</c:v>
                </c:pt>
                <c:pt idx="259">
                  <c:v>36739</c:v>
                </c:pt>
                <c:pt idx="260">
                  <c:v>36770</c:v>
                </c:pt>
                <c:pt idx="261">
                  <c:v>36800</c:v>
                </c:pt>
                <c:pt idx="262">
                  <c:v>36831</c:v>
                </c:pt>
                <c:pt idx="263">
                  <c:v>36861</c:v>
                </c:pt>
                <c:pt idx="264">
                  <c:v>36892</c:v>
                </c:pt>
                <c:pt idx="265">
                  <c:v>36923</c:v>
                </c:pt>
                <c:pt idx="266">
                  <c:v>36951</c:v>
                </c:pt>
                <c:pt idx="267">
                  <c:v>36982</c:v>
                </c:pt>
                <c:pt idx="268">
                  <c:v>37012</c:v>
                </c:pt>
                <c:pt idx="269">
                  <c:v>37043</c:v>
                </c:pt>
                <c:pt idx="270">
                  <c:v>37073</c:v>
                </c:pt>
                <c:pt idx="271">
                  <c:v>37104</c:v>
                </c:pt>
                <c:pt idx="272">
                  <c:v>37135</c:v>
                </c:pt>
                <c:pt idx="273">
                  <c:v>37165</c:v>
                </c:pt>
                <c:pt idx="274">
                  <c:v>37196</c:v>
                </c:pt>
                <c:pt idx="275">
                  <c:v>37226</c:v>
                </c:pt>
                <c:pt idx="276">
                  <c:v>37257</c:v>
                </c:pt>
                <c:pt idx="277">
                  <c:v>37288</c:v>
                </c:pt>
                <c:pt idx="278">
                  <c:v>37316</c:v>
                </c:pt>
                <c:pt idx="279">
                  <c:v>37347</c:v>
                </c:pt>
                <c:pt idx="280">
                  <c:v>37377</c:v>
                </c:pt>
                <c:pt idx="281">
                  <c:v>37408</c:v>
                </c:pt>
                <c:pt idx="282">
                  <c:v>37438</c:v>
                </c:pt>
                <c:pt idx="283">
                  <c:v>37469</c:v>
                </c:pt>
                <c:pt idx="284">
                  <c:v>37500</c:v>
                </c:pt>
                <c:pt idx="285">
                  <c:v>37530</c:v>
                </c:pt>
                <c:pt idx="286">
                  <c:v>37561</c:v>
                </c:pt>
                <c:pt idx="287">
                  <c:v>37591</c:v>
                </c:pt>
                <c:pt idx="288">
                  <c:v>37622</c:v>
                </c:pt>
                <c:pt idx="289">
                  <c:v>37653</c:v>
                </c:pt>
                <c:pt idx="290">
                  <c:v>37681</c:v>
                </c:pt>
                <c:pt idx="291">
                  <c:v>37712</c:v>
                </c:pt>
                <c:pt idx="292">
                  <c:v>37742</c:v>
                </c:pt>
                <c:pt idx="293">
                  <c:v>37773</c:v>
                </c:pt>
                <c:pt idx="294">
                  <c:v>37803</c:v>
                </c:pt>
                <c:pt idx="295">
                  <c:v>37834</c:v>
                </c:pt>
                <c:pt idx="296">
                  <c:v>37865</c:v>
                </c:pt>
                <c:pt idx="297">
                  <c:v>37895</c:v>
                </c:pt>
                <c:pt idx="298">
                  <c:v>37926</c:v>
                </c:pt>
                <c:pt idx="299">
                  <c:v>37956</c:v>
                </c:pt>
                <c:pt idx="300">
                  <c:v>37987</c:v>
                </c:pt>
                <c:pt idx="301">
                  <c:v>38018</c:v>
                </c:pt>
                <c:pt idx="302">
                  <c:v>38047</c:v>
                </c:pt>
                <c:pt idx="303">
                  <c:v>38078</c:v>
                </c:pt>
                <c:pt idx="304">
                  <c:v>38108</c:v>
                </c:pt>
                <c:pt idx="305">
                  <c:v>38139</c:v>
                </c:pt>
                <c:pt idx="306">
                  <c:v>38169</c:v>
                </c:pt>
                <c:pt idx="307">
                  <c:v>38200</c:v>
                </c:pt>
                <c:pt idx="308">
                  <c:v>38231</c:v>
                </c:pt>
                <c:pt idx="309">
                  <c:v>38261</c:v>
                </c:pt>
                <c:pt idx="310">
                  <c:v>38292</c:v>
                </c:pt>
                <c:pt idx="311">
                  <c:v>38322</c:v>
                </c:pt>
                <c:pt idx="312">
                  <c:v>38353</c:v>
                </c:pt>
                <c:pt idx="313">
                  <c:v>38384</c:v>
                </c:pt>
                <c:pt idx="314">
                  <c:v>38412</c:v>
                </c:pt>
                <c:pt idx="315">
                  <c:v>38443</c:v>
                </c:pt>
                <c:pt idx="316">
                  <c:v>38473</c:v>
                </c:pt>
                <c:pt idx="317">
                  <c:v>38504</c:v>
                </c:pt>
                <c:pt idx="318">
                  <c:v>38534</c:v>
                </c:pt>
                <c:pt idx="319">
                  <c:v>38565</c:v>
                </c:pt>
                <c:pt idx="320">
                  <c:v>38596</c:v>
                </c:pt>
                <c:pt idx="321">
                  <c:v>38626</c:v>
                </c:pt>
                <c:pt idx="322">
                  <c:v>38657</c:v>
                </c:pt>
                <c:pt idx="323">
                  <c:v>38687</c:v>
                </c:pt>
                <c:pt idx="324">
                  <c:v>38718</c:v>
                </c:pt>
                <c:pt idx="325">
                  <c:v>38749</c:v>
                </c:pt>
                <c:pt idx="326">
                  <c:v>38777</c:v>
                </c:pt>
                <c:pt idx="327">
                  <c:v>38808</c:v>
                </c:pt>
                <c:pt idx="328">
                  <c:v>38838</c:v>
                </c:pt>
                <c:pt idx="329">
                  <c:v>38869</c:v>
                </c:pt>
                <c:pt idx="330">
                  <c:v>38899</c:v>
                </c:pt>
                <c:pt idx="331">
                  <c:v>38930</c:v>
                </c:pt>
                <c:pt idx="332">
                  <c:v>38961</c:v>
                </c:pt>
                <c:pt idx="333">
                  <c:v>38991</c:v>
                </c:pt>
                <c:pt idx="334">
                  <c:v>39022</c:v>
                </c:pt>
                <c:pt idx="335">
                  <c:v>39052</c:v>
                </c:pt>
                <c:pt idx="336">
                  <c:v>39083</c:v>
                </c:pt>
                <c:pt idx="337">
                  <c:v>39114</c:v>
                </c:pt>
                <c:pt idx="338">
                  <c:v>39142</c:v>
                </c:pt>
                <c:pt idx="339">
                  <c:v>39173</c:v>
                </c:pt>
                <c:pt idx="340">
                  <c:v>39203</c:v>
                </c:pt>
                <c:pt idx="341">
                  <c:v>39234</c:v>
                </c:pt>
                <c:pt idx="342">
                  <c:v>39264</c:v>
                </c:pt>
                <c:pt idx="343">
                  <c:v>39295</c:v>
                </c:pt>
                <c:pt idx="344">
                  <c:v>39326</c:v>
                </c:pt>
                <c:pt idx="345">
                  <c:v>39356</c:v>
                </c:pt>
                <c:pt idx="346">
                  <c:v>39387</c:v>
                </c:pt>
                <c:pt idx="347">
                  <c:v>39417</c:v>
                </c:pt>
                <c:pt idx="348">
                  <c:v>39448</c:v>
                </c:pt>
                <c:pt idx="349">
                  <c:v>39479</c:v>
                </c:pt>
                <c:pt idx="350">
                  <c:v>39508</c:v>
                </c:pt>
                <c:pt idx="351">
                  <c:v>39539</c:v>
                </c:pt>
                <c:pt idx="352">
                  <c:v>39569</c:v>
                </c:pt>
                <c:pt idx="353">
                  <c:v>39600</c:v>
                </c:pt>
                <c:pt idx="354">
                  <c:v>39630</c:v>
                </c:pt>
                <c:pt idx="355">
                  <c:v>39661</c:v>
                </c:pt>
                <c:pt idx="356">
                  <c:v>39692</c:v>
                </c:pt>
                <c:pt idx="357">
                  <c:v>39722</c:v>
                </c:pt>
                <c:pt idx="358">
                  <c:v>39753</c:v>
                </c:pt>
                <c:pt idx="359">
                  <c:v>39783</c:v>
                </c:pt>
                <c:pt idx="360">
                  <c:v>39814</c:v>
                </c:pt>
                <c:pt idx="361">
                  <c:v>39845</c:v>
                </c:pt>
                <c:pt idx="362">
                  <c:v>39873</c:v>
                </c:pt>
                <c:pt idx="363">
                  <c:v>39904</c:v>
                </c:pt>
                <c:pt idx="364">
                  <c:v>39934</c:v>
                </c:pt>
                <c:pt idx="365">
                  <c:v>39965</c:v>
                </c:pt>
                <c:pt idx="366">
                  <c:v>39995</c:v>
                </c:pt>
                <c:pt idx="367">
                  <c:v>40026</c:v>
                </c:pt>
                <c:pt idx="368">
                  <c:v>40057</c:v>
                </c:pt>
                <c:pt idx="369">
                  <c:v>40087</c:v>
                </c:pt>
                <c:pt idx="370">
                  <c:v>40118</c:v>
                </c:pt>
                <c:pt idx="371">
                  <c:v>40148</c:v>
                </c:pt>
                <c:pt idx="372">
                  <c:v>40179</c:v>
                </c:pt>
                <c:pt idx="373">
                  <c:v>40210</c:v>
                </c:pt>
                <c:pt idx="374">
                  <c:v>40238</c:v>
                </c:pt>
                <c:pt idx="375">
                  <c:v>40269</c:v>
                </c:pt>
                <c:pt idx="376">
                  <c:v>40299</c:v>
                </c:pt>
                <c:pt idx="377">
                  <c:v>40330</c:v>
                </c:pt>
                <c:pt idx="378">
                  <c:v>40360</c:v>
                </c:pt>
                <c:pt idx="379">
                  <c:v>40391</c:v>
                </c:pt>
                <c:pt idx="380">
                  <c:v>40422</c:v>
                </c:pt>
                <c:pt idx="381">
                  <c:v>40452</c:v>
                </c:pt>
                <c:pt idx="382">
                  <c:v>40483</c:v>
                </c:pt>
                <c:pt idx="383">
                  <c:v>40513</c:v>
                </c:pt>
                <c:pt idx="384">
                  <c:v>40544</c:v>
                </c:pt>
                <c:pt idx="385">
                  <c:v>40575</c:v>
                </c:pt>
                <c:pt idx="386">
                  <c:v>40603</c:v>
                </c:pt>
                <c:pt idx="387">
                  <c:v>40634</c:v>
                </c:pt>
              </c:strCache>
            </c:strRef>
          </c:cat>
          <c:val>
            <c:numRef>
              <c:f>'1979-current Lake Level'!$B$5:$B$392</c:f>
              <c:numCache>
                <c:ptCount val="388"/>
                <c:pt idx="0">
                  <c:v>6374.7</c:v>
                </c:pt>
                <c:pt idx="1">
                  <c:v>6374.9</c:v>
                </c:pt>
                <c:pt idx="2">
                  <c:v>6374.9</c:v>
                </c:pt>
                <c:pt idx="3">
                  <c:v>6375</c:v>
                </c:pt>
                <c:pt idx="4">
                  <c:v>6375</c:v>
                </c:pt>
                <c:pt idx="5">
                  <c:v>6374.8</c:v>
                </c:pt>
                <c:pt idx="6">
                  <c:v>6374.5</c:v>
                </c:pt>
                <c:pt idx="7">
                  <c:v>6374.2</c:v>
                </c:pt>
                <c:pt idx="8">
                  <c:v>6373.8</c:v>
                </c:pt>
                <c:pt idx="9">
                  <c:v>6373.4</c:v>
                </c:pt>
                <c:pt idx="10">
                  <c:v>6373.2</c:v>
                </c:pt>
                <c:pt idx="11">
                  <c:v>6373</c:v>
                </c:pt>
                <c:pt idx="12">
                  <c:v>6373</c:v>
                </c:pt>
                <c:pt idx="13">
                  <c:v>6373.4</c:v>
                </c:pt>
                <c:pt idx="14">
                  <c:v>6373.8</c:v>
                </c:pt>
                <c:pt idx="15">
                  <c:v>6373.9</c:v>
                </c:pt>
                <c:pt idx="16">
                  <c:v>6374.2</c:v>
                </c:pt>
                <c:pt idx="17">
                  <c:v>6374.3</c:v>
                </c:pt>
                <c:pt idx="18">
                  <c:v>6374.2</c:v>
                </c:pt>
                <c:pt idx="19">
                  <c:v>6374.2</c:v>
                </c:pt>
                <c:pt idx="20">
                  <c:v>6374.1</c:v>
                </c:pt>
                <c:pt idx="21">
                  <c:v>6373.9</c:v>
                </c:pt>
                <c:pt idx="22">
                  <c:v>6373.7</c:v>
                </c:pt>
                <c:pt idx="23">
                  <c:v>6373.6</c:v>
                </c:pt>
                <c:pt idx="24">
                  <c:v>6373.6</c:v>
                </c:pt>
                <c:pt idx="25">
                  <c:v>6373.8</c:v>
                </c:pt>
                <c:pt idx="26">
                  <c:v>6373.9</c:v>
                </c:pt>
                <c:pt idx="27">
                  <c:v>6373.9</c:v>
                </c:pt>
                <c:pt idx="28">
                  <c:v>6373.9</c:v>
                </c:pt>
                <c:pt idx="29">
                  <c:v>6373.8</c:v>
                </c:pt>
                <c:pt idx="30">
                  <c:v>6373.5</c:v>
                </c:pt>
                <c:pt idx="31">
                  <c:v>6373.1</c:v>
                </c:pt>
                <c:pt idx="32">
                  <c:v>6372.6</c:v>
                </c:pt>
                <c:pt idx="33">
                  <c:v>6372.3</c:v>
                </c:pt>
                <c:pt idx="34">
                  <c:v>6372.1</c:v>
                </c:pt>
                <c:pt idx="35">
                  <c:v>6372.1</c:v>
                </c:pt>
                <c:pt idx="36">
                  <c:v>6372</c:v>
                </c:pt>
                <c:pt idx="37">
                  <c:v>6372.1</c:v>
                </c:pt>
                <c:pt idx="38">
                  <c:v>6372.3</c:v>
                </c:pt>
                <c:pt idx="39">
                  <c:v>6372.3</c:v>
                </c:pt>
                <c:pt idx="40">
                  <c:v>6372.5</c:v>
                </c:pt>
                <c:pt idx="41">
                  <c:v>6372.3</c:v>
                </c:pt>
                <c:pt idx="42">
                  <c:v>6372.4</c:v>
                </c:pt>
                <c:pt idx="43">
                  <c:v>6372.7</c:v>
                </c:pt>
                <c:pt idx="44">
                  <c:v>6372.8</c:v>
                </c:pt>
                <c:pt idx="45">
                  <c:v>6372.8</c:v>
                </c:pt>
                <c:pt idx="46">
                  <c:v>6373.2</c:v>
                </c:pt>
                <c:pt idx="47">
                  <c:v>6373.6</c:v>
                </c:pt>
                <c:pt idx="48">
                  <c:v>6374.1</c:v>
                </c:pt>
                <c:pt idx="49">
                  <c:v>6374.5</c:v>
                </c:pt>
                <c:pt idx="50">
                  <c:v>6375.4</c:v>
                </c:pt>
                <c:pt idx="51">
                  <c:v>6375.9</c:v>
                </c:pt>
                <c:pt idx="52">
                  <c:v>6376</c:v>
                </c:pt>
                <c:pt idx="53">
                  <c:v>6376.6</c:v>
                </c:pt>
                <c:pt idx="54">
                  <c:v>6377.4</c:v>
                </c:pt>
                <c:pt idx="55">
                  <c:v>6377.8</c:v>
                </c:pt>
                <c:pt idx="56">
                  <c:v>6378.4</c:v>
                </c:pt>
                <c:pt idx="57">
                  <c:v>6378.6</c:v>
                </c:pt>
                <c:pt idx="58">
                  <c:v>6378.9</c:v>
                </c:pt>
                <c:pt idx="59">
                  <c:v>6379.2</c:v>
                </c:pt>
                <c:pt idx="60">
                  <c:v>6379.9</c:v>
                </c:pt>
                <c:pt idx="61">
                  <c:v>6380.3</c:v>
                </c:pt>
                <c:pt idx="62">
                  <c:v>6380.7</c:v>
                </c:pt>
                <c:pt idx="63">
                  <c:v>6380.9</c:v>
                </c:pt>
                <c:pt idx="64">
                  <c:v>6380.9</c:v>
                </c:pt>
                <c:pt idx="65">
                  <c:v>6380.7</c:v>
                </c:pt>
                <c:pt idx="66">
                  <c:v>6380.4</c:v>
                </c:pt>
                <c:pt idx="67">
                  <c:v>6380.3</c:v>
                </c:pt>
                <c:pt idx="68">
                  <c:v>6380.3</c:v>
                </c:pt>
                <c:pt idx="69">
                  <c:v>6380.1</c:v>
                </c:pt>
                <c:pt idx="70">
                  <c:v>6379.9</c:v>
                </c:pt>
                <c:pt idx="71">
                  <c:v>6379.8</c:v>
                </c:pt>
                <c:pt idx="72">
                  <c:v>6379.9</c:v>
                </c:pt>
                <c:pt idx="73">
                  <c:v>6380</c:v>
                </c:pt>
                <c:pt idx="74">
                  <c:v>6380.1</c:v>
                </c:pt>
                <c:pt idx="75">
                  <c:v>6380.2</c:v>
                </c:pt>
                <c:pt idx="76">
                  <c:v>6380.2</c:v>
                </c:pt>
                <c:pt idx="77">
                  <c:v>6379.9</c:v>
                </c:pt>
                <c:pt idx="78">
                  <c:v>6379.5</c:v>
                </c:pt>
                <c:pt idx="79">
                  <c:v>6379.2</c:v>
                </c:pt>
                <c:pt idx="80">
                  <c:v>6378.9</c:v>
                </c:pt>
                <c:pt idx="81">
                  <c:v>6378.7</c:v>
                </c:pt>
                <c:pt idx="82">
                  <c:v>6378.6</c:v>
                </c:pt>
                <c:pt idx="83">
                  <c:v>6378.5</c:v>
                </c:pt>
                <c:pt idx="84">
                  <c:v>6378.6</c:v>
                </c:pt>
                <c:pt idx="85">
                  <c:v>6378.7</c:v>
                </c:pt>
                <c:pt idx="86">
                  <c:v>6379.3</c:v>
                </c:pt>
                <c:pt idx="87">
                  <c:v>6379.8</c:v>
                </c:pt>
                <c:pt idx="88">
                  <c:v>6380.1</c:v>
                </c:pt>
                <c:pt idx="89">
                  <c:v>6380.5</c:v>
                </c:pt>
                <c:pt idx="90">
                  <c:v>6380.8</c:v>
                </c:pt>
                <c:pt idx="91">
                  <c:v>6381</c:v>
                </c:pt>
                <c:pt idx="92">
                  <c:v>6380.7</c:v>
                </c:pt>
                <c:pt idx="93">
                  <c:v>6380.2</c:v>
                </c:pt>
                <c:pt idx="94">
                  <c:v>6380.1</c:v>
                </c:pt>
                <c:pt idx="95">
                  <c:v>6380</c:v>
                </c:pt>
                <c:pt idx="96">
                  <c:v>6380.1</c:v>
                </c:pt>
                <c:pt idx="97">
                  <c:v>6380.2</c:v>
                </c:pt>
                <c:pt idx="98">
                  <c:v>6380.3</c:v>
                </c:pt>
                <c:pt idx="99">
                  <c:v>6380.4</c:v>
                </c:pt>
                <c:pt idx="100">
                  <c:v>6380.4</c:v>
                </c:pt>
                <c:pt idx="101">
                  <c:v>6380.3</c:v>
                </c:pt>
                <c:pt idx="102">
                  <c:v>6380.1</c:v>
                </c:pt>
                <c:pt idx="103">
                  <c:v>6379.6</c:v>
                </c:pt>
                <c:pt idx="104">
                  <c:v>6379.2</c:v>
                </c:pt>
                <c:pt idx="105">
                  <c:v>6379</c:v>
                </c:pt>
                <c:pt idx="106">
                  <c:v>6378.8</c:v>
                </c:pt>
                <c:pt idx="107">
                  <c:v>6378.8</c:v>
                </c:pt>
                <c:pt idx="108">
                  <c:v>6379</c:v>
                </c:pt>
                <c:pt idx="109">
                  <c:v>6379.1</c:v>
                </c:pt>
                <c:pt idx="110">
                  <c:v>6379.2</c:v>
                </c:pt>
                <c:pt idx="111">
                  <c:v>6379.1</c:v>
                </c:pt>
                <c:pt idx="112">
                  <c:v>6378.7</c:v>
                </c:pt>
                <c:pt idx="113">
                  <c:v>6378.5</c:v>
                </c:pt>
                <c:pt idx="114">
                  <c:v>6378.4</c:v>
                </c:pt>
                <c:pt idx="115">
                  <c:v>6377.9</c:v>
                </c:pt>
                <c:pt idx="116">
                  <c:v>6377.6</c:v>
                </c:pt>
                <c:pt idx="117">
                  <c:v>6377.3</c:v>
                </c:pt>
                <c:pt idx="118">
                  <c:v>6377</c:v>
                </c:pt>
                <c:pt idx="119">
                  <c:v>6376.8</c:v>
                </c:pt>
                <c:pt idx="120">
                  <c:v>6376.8</c:v>
                </c:pt>
                <c:pt idx="121">
                  <c:v>6376.8</c:v>
                </c:pt>
                <c:pt idx="122">
                  <c:v>6376.9</c:v>
                </c:pt>
                <c:pt idx="123">
                  <c:v>6377</c:v>
                </c:pt>
                <c:pt idx="124">
                  <c:v>6376.9</c:v>
                </c:pt>
                <c:pt idx="125">
                  <c:v>6376.8</c:v>
                </c:pt>
                <c:pt idx="126">
                  <c:v>6376.4</c:v>
                </c:pt>
                <c:pt idx="127">
                  <c:v>6376.1</c:v>
                </c:pt>
                <c:pt idx="128">
                  <c:v>6375.7</c:v>
                </c:pt>
                <c:pt idx="129">
                  <c:v>6375.4</c:v>
                </c:pt>
                <c:pt idx="130">
                  <c:v>6375.3</c:v>
                </c:pt>
                <c:pt idx="131">
                  <c:v>6375.3</c:v>
                </c:pt>
                <c:pt idx="132">
                  <c:v>6375.4</c:v>
                </c:pt>
                <c:pt idx="133">
                  <c:v>6375.5</c:v>
                </c:pt>
                <c:pt idx="134">
                  <c:v>6375.8</c:v>
                </c:pt>
                <c:pt idx="135">
                  <c:v>6375.9</c:v>
                </c:pt>
                <c:pt idx="136">
                  <c:v>6375.9</c:v>
                </c:pt>
                <c:pt idx="137">
                  <c:v>6375.9</c:v>
                </c:pt>
                <c:pt idx="138">
                  <c:v>6375.8</c:v>
                </c:pt>
                <c:pt idx="139">
                  <c:v>6375.7</c:v>
                </c:pt>
                <c:pt idx="140">
                  <c:v>6375.3</c:v>
                </c:pt>
                <c:pt idx="141">
                  <c:v>6375.2</c:v>
                </c:pt>
                <c:pt idx="142">
                  <c:v>6375</c:v>
                </c:pt>
                <c:pt idx="143">
                  <c:v>6374.9</c:v>
                </c:pt>
                <c:pt idx="144">
                  <c:v>6374.8</c:v>
                </c:pt>
                <c:pt idx="145">
                  <c:v>6374.8</c:v>
                </c:pt>
                <c:pt idx="146">
                  <c:v>6374.9</c:v>
                </c:pt>
                <c:pt idx="147">
                  <c:v>6375.2</c:v>
                </c:pt>
                <c:pt idx="148">
                  <c:v>6375.2</c:v>
                </c:pt>
                <c:pt idx="149">
                  <c:v>6375.1</c:v>
                </c:pt>
                <c:pt idx="150">
                  <c:v>6375.2</c:v>
                </c:pt>
                <c:pt idx="151">
                  <c:v>6375</c:v>
                </c:pt>
                <c:pt idx="152">
                  <c:v>6374.6</c:v>
                </c:pt>
                <c:pt idx="153">
                  <c:v>6374.3</c:v>
                </c:pt>
                <c:pt idx="154">
                  <c:v>6374.2</c:v>
                </c:pt>
                <c:pt idx="155">
                  <c:v>6374.1</c:v>
                </c:pt>
                <c:pt idx="156">
                  <c:v>6374.1</c:v>
                </c:pt>
                <c:pt idx="157">
                  <c:v>6374.2</c:v>
                </c:pt>
                <c:pt idx="158">
                  <c:v>6374.5</c:v>
                </c:pt>
                <c:pt idx="159">
                  <c:v>6374.6</c:v>
                </c:pt>
                <c:pt idx="160">
                  <c:v>6374.5</c:v>
                </c:pt>
                <c:pt idx="161">
                  <c:v>6374.4</c:v>
                </c:pt>
                <c:pt idx="162">
                  <c:v>6374.2</c:v>
                </c:pt>
                <c:pt idx="163">
                  <c:v>6374.3</c:v>
                </c:pt>
                <c:pt idx="164">
                  <c:v>6373.9</c:v>
                </c:pt>
                <c:pt idx="165">
                  <c:v>6373.7</c:v>
                </c:pt>
                <c:pt idx="166">
                  <c:v>6373.5</c:v>
                </c:pt>
                <c:pt idx="167">
                  <c:v>6373.4</c:v>
                </c:pt>
                <c:pt idx="168">
                  <c:v>6373.5</c:v>
                </c:pt>
                <c:pt idx="169">
                  <c:v>6373.9</c:v>
                </c:pt>
                <c:pt idx="170">
                  <c:v>6374.2</c:v>
                </c:pt>
                <c:pt idx="171">
                  <c:v>6374.6</c:v>
                </c:pt>
                <c:pt idx="172">
                  <c:v>6374.8</c:v>
                </c:pt>
                <c:pt idx="173">
                  <c:v>6374.9</c:v>
                </c:pt>
                <c:pt idx="174">
                  <c:v>6375.1</c:v>
                </c:pt>
                <c:pt idx="175">
                  <c:v>6375.1</c:v>
                </c:pt>
                <c:pt idx="176">
                  <c:v>6375</c:v>
                </c:pt>
                <c:pt idx="177">
                  <c:v>6374.8</c:v>
                </c:pt>
                <c:pt idx="178">
                  <c:v>6374.7</c:v>
                </c:pt>
                <c:pt idx="179">
                  <c:v>6374.7</c:v>
                </c:pt>
                <c:pt idx="180">
                  <c:v>6374.8</c:v>
                </c:pt>
                <c:pt idx="181">
                  <c:v>6375.1</c:v>
                </c:pt>
                <c:pt idx="182">
                  <c:v>6375.3</c:v>
                </c:pt>
                <c:pt idx="183">
                  <c:v>6375.5</c:v>
                </c:pt>
                <c:pt idx="184">
                  <c:v>6375.5</c:v>
                </c:pt>
                <c:pt idx="185">
                  <c:v>6375.8</c:v>
                </c:pt>
                <c:pt idx="186">
                  <c:v>6375.6</c:v>
                </c:pt>
                <c:pt idx="187">
                  <c:v>6375.3</c:v>
                </c:pt>
                <c:pt idx="188">
                  <c:v>6374.9</c:v>
                </c:pt>
                <c:pt idx="189">
                  <c:v>6374.6</c:v>
                </c:pt>
                <c:pt idx="190">
                  <c:v>6374.5</c:v>
                </c:pt>
                <c:pt idx="191">
                  <c:v>6374.5</c:v>
                </c:pt>
                <c:pt idx="192">
                  <c:v>6374.5</c:v>
                </c:pt>
                <c:pt idx="193">
                  <c:v>6375.1</c:v>
                </c:pt>
                <c:pt idx="194">
                  <c:v>6375.2</c:v>
                </c:pt>
                <c:pt idx="195">
                  <c:v>6376</c:v>
                </c:pt>
                <c:pt idx="196">
                  <c:v>6376.1</c:v>
                </c:pt>
                <c:pt idx="197">
                  <c:v>6376.4</c:v>
                </c:pt>
                <c:pt idx="198">
                  <c:v>6376.9</c:v>
                </c:pt>
                <c:pt idx="199">
                  <c:v>6377.6</c:v>
                </c:pt>
                <c:pt idx="200">
                  <c:v>6377.9</c:v>
                </c:pt>
                <c:pt idx="201">
                  <c:v>6377.8</c:v>
                </c:pt>
                <c:pt idx="202">
                  <c:v>6377.8</c:v>
                </c:pt>
                <c:pt idx="203">
                  <c:v>6377.8</c:v>
                </c:pt>
                <c:pt idx="204">
                  <c:v>6378.1</c:v>
                </c:pt>
                <c:pt idx="205">
                  <c:v>6378.4</c:v>
                </c:pt>
                <c:pt idx="206">
                  <c:v>6378.8</c:v>
                </c:pt>
                <c:pt idx="207">
                  <c:v>6379.2</c:v>
                </c:pt>
                <c:pt idx="208">
                  <c:v>6379.3</c:v>
                </c:pt>
                <c:pt idx="209">
                  <c:v>6379.5</c:v>
                </c:pt>
                <c:pt idx="210">
                  <c:v>6379.9</c:v>
                </c:pt>
                <c:pt idx="211">
                  <c:v>6380.1</c:v>
                </c:pt>
                <c:pt idx="212">
                  <c:v>6380</c:v>
                </c:pt>
                <c:pt idx="213">
                  <c:v>6379.7</c:v>
                </c:pt>
                <c:pt idx="214">
                  <c:v>6379.6</c:v>
                </c:pt>
                <c:pt idx="215">
                  <c:v>6380</c:v>
                </c:pt>
                <c:pt idx="216">
                  <c:v>6380.4</c:v>
                </c:pt>
                <c:pt idx="217">
                  <c:v>6381.1</c:v>
                </c:pt>
                <c:pt idx="218">
                  <c:v>6381.3</c:v>
                </c:pt>
                <c:pt idx="219">
                  <c:v>6381.5</c:v>
                </c:pt>
                <c:pt idx="220">
                  <c:v>6381.5</c:v>
                </c:pt>
                <c:pt idx="221">
                  <c:v>6381.8</c:v>
                </c:pt>
                <c:pt idx="222">
                  <c:v>6382.2</c:v>
                </c:pt>
                <c:pt idx="223">
                  <c:v>6382.4</c:v>
                </c:pt>
                <c:pt idx="224">
                  <c:v>6382.2</c:v>
                </c:pt>
                <c:pt idx="225">
                  <c:v>6382</c:v>
                </c:pt>
                <c:pt idx="226">
                  <c:v>6381.8</c:v>
                </c:pt>
                <c:pt idx="227">
                  <c:v>6381.9</c:v>
                </c:pt>
                <c:pt idx="228">
                  <c:v>6382</c:v>
                </c:pt>
                <c:pt idx="229">
                  <c:v>6382.4</c:v>
                </c:pt>
                <c:pt idx="230">
                  <c:v>6382.7</c:v>
                </c:pt>
                <c:pt idx="231">
                  <c:v>6383</c:v>
                </c:pt>
                <c:pt idx="232">
                  <c:v>6383.1</c:v>
                </c:pt>
                <c:pt idx="233">
                  <c:v>6383.2</c:v>
                </c:pt>
                <c:pt idx="234">
                  <c:v>6383.7</c:v>
                </c:pt>
                <c:pt idx="235">
                  <c:v>6384.3</c:v>
                </c:pt>
                <c:pt idx="236">
                  <c:v>6384.5</c:v>
                </c:pt>
                <c:pt idx="237">
                  <c:v>6384.3</c:v>
                </c:pt>
                <c:pt idx="238">
                  <c:v>6384.2</c:v>
                </c:pt>
                <c:pt idx="239">
                  <c:v>6384.3</c:v>
                </c:pt>
                <c:pt idx="240">
                  <c:v>6384.3</c:v>
                </c:pt>
                <c:pt idx="241">
                  <c:v>6384.6</c:v>
                </c:pt>
                <c:pt idx="242">
                  <c:v>6384.8</c:v>
                </c:pt>
                <c:pt idx="243">
                  <c:v>6384.8</c:v>
                </c:pt>
                <c:pt idx="244">
                  <c:v>6384.8</c:v>
                </c:pt>
                <c:pt idx="245">
                  <c:v>6384.9</c:v>
                </c:pt>
                <c:pt idx="246">
                  <c:v>6385.1</c:v>
                </c:pt>
                <c:pt idx="247">
                  <c:v>6384.9</c:v>
                </c:pt>
                <c:pt idx="248">
                  <c:v>6384.7</c:v>
                </c:pt>
                <c:pt idx="249">
                  <c:v>6384.4</c:v>
                </c:pt>
                <c:pt idx="250">
                  <c:v>6384.3</c:v>
                </c:pt>
                <c:pt idx="251">
                  <c:v>6384.2</c:v>
                </c:pt>
                <c:pt idx="252">
                  <c:v>6384.1</c:v>
                </c:pt>
                <c:pt idx="253">
                  <c:v>6384.3</c:v>
                </c:pt>
                <c:pt idx="254">
                  <c:v>6384.4</c:v>
                </c:pt>
                <c:pt idx="255">
                  <c:v>6384.5</c:v>
                </c:pt>
                <c:pt idx="256">
                  <c:v>6384.5</c:v>
                </c:pt>
                <c:pt idx="257">
                  <c:v>6384.5</c:v>
                </c:pt>
                <c:pt idx="258">
                  <c:v>6384.6</c:v>
                </c:pt>
                <c:pt idx="259">
                  <c:v>6384.3</c:v>
                </c:pt>
                <c:pt idx="260">
                  <c:v>6384</c:v>
                </c:pt>
                <c:pt idx="261">
                  <c:v>6383.7</c:v>
                </c:pt>
                <c:pt idx="262">
                  <c:v>6383.5</c:v>
                </c:pt>
                <c:pt idx="263">
                  <c:v>6383.4</c:v>
                </c:pt>
                <c:pt idx="264">
                  <c:v>6383.4</c:v>
                </c:pt>
                <c:pt idx="265">
                  <c:v>6383.6</c:v>
                </c:pt>
                <c:pt idx="266">
                  <c:v>6383.7</c:v>
                </c:pt>
                <c:pt idx="267">
                  <c:v>6383.8</c:v>
                </c:pt>
                <c:pt idx="268">
                  <c:v>6383.9</c:v>
                </c:pt>
                <c:pt idx="269">
                  <c:v>6383.9</c:v>
                </c:pt>
                <c:pt idx="270">
                  <c:v>6383.8</c:v>
                </c:pt>
                <c:pt idx="271">
                  <c:v>6383.5</c:v>
                </c:pt>
                <c:pt idx="272">
                  <c:v>6383.1</c:v>
                </c:pt>
                <c:pt idx="273">
                  <c:v>6382.7</c:v>
                </c:pt>
                <c:pt idx="274">
                  <c:v>6382.6</c:v>
                </c:pt>
                <c:pt idx="275">
                  <c:v>6382.6</c:v>
                </c:pt>
                <c:pt idx="276">
                  <c:v>6382.7</c:v>
                </c:pt>
                <c:pt idx="277">
                  <c:v>6382.7</c:v>
                </c:pt>
                <c:pt idx="278">
                  <c:v>6382.8</c:v>
                </c:pt>
                <c:pt idx="279">
                  <c:v>6382.8</c:v>
                </c:pt>
                <c:pt idx="280">
                  <c:v>6382.8</c:v>
                </c:pt>
                <c:pt idx="281">
                  <c:v>6382.8</c:v>
                </c:pt>
                <c:pt idx="282">
                  <c:v>6382.8</c:v>
                </c:pt>
                <c:pt idx="283">
                  <c:v>6382.5</c:v>
                </c:pt>
                <c:pt idx="284">
                  <c:v>6382.2</c:v>
                </c:pt>
                <c:pt idx="285">
                  <c:v>6381.8</c:v>
                </c:pt>
                <c:pt idx="286">
                  <c:v>6381.6</c:v>
                </c:pt>
                <c:pt idx="287">
                  <c:v>6381.8</c:v>
                </c:pt>
                <c:pt idx="288">
                  <c:v>6382</c:v>
                </c:pt>
                <c:pt idx="289">
                  <c:v>6382.2</c:v>
                </c:pt>
                <c:pt idx="290">
                  <c:v>6382.3</c:v>
                </c:pt>
                <c:pt idx="291">
                  <c:v>6382.5</c:v>
                </c:pt>
                <c:pt idx="292">
                  <c:v>6382.3</c:v>
                </c:pt>
                <c:pt idx="293">
                  <c:v>6382.3</c:v>
                </c:pt>
                <c:pt idx="294">
                  <c:v>6382.3</c:v>
                </c:pt>
                <c:pt idx="295">
                  <c:v>6382.1</c:v>
                </c:pt>
                <c:pt idx="296">
                  <c:v>6381.9</c:v>
                </c:pt>
                <c:pt idx="297">
                  <c:v>6381.6</c:v>
                </c:pt>
                <c:pt idx="298">
                  <c:v>6381.3</c:v>
                </c:pt>
                <c:pt idx="299">
                  <c:v>6381.3</c:v>
                </c:pt>
                <c:pt idx="300">
                  <c:v>6381.3</c:v>
                </c:pt>
                <c:pt idx="301">
                  <c:v>6381.4</c:v>
                </c:pt>
                <c:pt idx="302">
                  <c:v>6381.7</c:v>
                </c:pt>
                <c:pt idx="303">
                  <c:v>6381.8</c:v>
                </c:pt>
                <c:pt idx="304">
                  <c:v>6381.7</c:v>
                </c:pt>
                <c:pt idx="305">
                  <c:v>6381.7</c:v>
                </c:pt>
                <c:pt idx="306">
                  <c:v>6381.7</c:v>
                </c:pt>
                <c:pt idx="307">
                  <c:v>6381.4</c:v>
                </c:pt>
                <c:pt idx="308">
                  <c:v>6381.1</c:v>
                </c:pt>
                <c:pt idx="309">
                  <c:v>6380.8</c:v>
                </c:pt>
                <c:pt idx="310">
                  <c:v>6380.6</c:v>
                </c:pt>
                <c:pt idx="311">
                  <c:v>6380.7</c:v>
                </c:pt>
                <c:pt idx="312">
                  <c:v>6380.8</c:v>
                </c:pt>
                <c:pt idx="313">
                  <c:v>6381.1</c:v>
                </c:pt>
                <c:pt idx="314">
                  <c:v>6381.4</c:v>
                </c:pt>
                <c:pt idx="315">
                  <c:v>6381.6</c:v>
                </c:pt>
                <c:pt idx="316">
                  <c:v>6381.6</c:v>
                </c:pt>
                <c:pt idx="317">
                  <c:v>6381.8</c:v>
                </c:pt>
                <c:pt idx="318">
                  <c:v>6382.1</c:v>
                </c:pt>
                <c:pt idx="319">
                  <c:v>6382.6</c:v>
                </c:pt>
                <c:pt idx="320">
                  <c:v>6382.4</c:v>
                </c:pt>
                <c:pt idx="321">
                  <c:v>6382</c:v>
                </c:pt>
                <c:pt idx="322">
                  <c:v>6381.9</c:v>
                </c:pt>
                <c:pt idx="323">
                  <c:v>6381.9</c:v>
                </c:pt>
                <c:pt idx="324">
                  <c:v>6382.3</c:v>
                </c:pt>
                <c:pt idx="325">
                  <c:v>6382.6</c:v>
                </c:pt>
                <c:pt idx="326">
                  <c:v>6382.9</c:v>
                </c:pt>
                <c:pt idx="327">
                  <c:v>6383</c:v>
                </c:pt>
                <c:pt idx="328">
                  <c:v>6383.2</c:v>
                </c:pt>
                <c:pt idx="329">
                  <c:v>6383.6</c:v>
                </c:pt>
                <c:pt idx="330">
                  <c:v>6384.5</c:v>
                </c:pt>
                <c:pt idx="331">
                  <c:v>6385.1</c:v>
                </c:pt>
                <c:pt idx="332">
                  <c:v>6384.8</c:v>
                </c:pt>
                <c:pt idx="333">
                  <c:v>6384.5</c:v>
                </c:pt>
                <c:pt idx="334">
                  <c:v>6384.5</c:v>
                </c:pt>
                <c:pt idx="335">
                  <c:v>6384.4</c:v>
                </c:pt>
                <c:pt idx="336">
                  <c:v>6384.5</c:v>
                </c:pt>
                <c:pt idx="337">
                  <c:v>6384.6</c:v>
                </c:pt>
                <c:pt idx="338">
                  <c:v>6384.7</c:v>
                </c:pt>
                <c:pt idx="339">
                  <c:v>6384.8</c:v>
                </c:pt>
                <c:pt idx="340">
                  <c:v>6384.7</c:v>
                </c:pt>
                <c:pt idx="341">
                  <c:v>6384.5</c:v>
                </c:pt>
                <c:pt idx="342">
                  <c:v>6384.2</c:v>
                </c:pt>
                <c:pt idx="343">
                  <c:v>6384</c:v>
                </c:pt>
                <c:pt idx="344">
                  <c:v>6383.5</c:v>
                </c:pt>
                <c:pt idx="345">
                  <c:v>6383.1</c:v>
                </c:pt>
                <c:pt idx="346">
                  <c:v>6382.9</c:v>
                </c:pt>
                <c:pt idx="347">
                  <c:v>6382.8</c:v>
                </c:pt>
                <c:pt idx="348">
                  <c:v>6382.8</c:v>
                </c:pt>
                <c:pt idx="349">
                  <c:v>6383.1</c:v>
                </c:pt>
                <c:pt idx="350">
                  <c:v>6383.2</c:v>
                </c:pt>
                <c:pt idx="351">
                  <c:v>6383.3</c:v>
                </c:pt>
                <c:pt idx="352">
                  <c:v>6383.2</c:v>
                </c:pt>
                <c:pt idx="353">
                  <c:v>6383.2</c:v>
                </c:pt>
                <c:pt idx="354">
                  <c:v>6383.4</c:v>
                </c:pt>
                <c:pt idx="355">
                  <c:v>6383.1</c:v>
                </c:pt>
                <c:pt idx="356">
                  <c:v>6382.6</c:v>
                </c:pt>
                <c:pt idx="357">
                  <c:v>6382.4</c:v>
                </c:pt>
                <c:pt idx="358">
                  <c:v>6382.1</c:v>
                </c:pt>
                <c:pt idx="359">
                  <c:v>6382.2</c:v>
                </c:pt>
                <c:pt idx="360">
                  <c:v>6382.1</c:v>
                </c:pt>
                <c:pt idx="361">
                  <c:v>6382.2</c:v>
                </c:pt>
                <c:pt idx="362">
                  <c:v>6382.4</c:v>
                </c:pt>
                <c:pt idx="363">
                  <c:v>6382.5</c:v>
                </c:pt>
                <c:pt idx="364">
                  <c:v>6382.3</c:v>
                </c:pt>
                <c:pt idx="365">
                  <c:v>6382.5</c:v>
                </c:pt>
                <c:pt idx="366">
                  <c:v>6382.5</c:v>
                </c:pt>
                <c:pt idx="367">
                  <c:v>6382.3</c:v>
                </c:pt>
                <c:pt idx="368">
                  <c:v>6381.9</c:v>
                </c:pt>
                <c:pt idx="369">
                  <c:v>6381.7</c:v>
                </c:pt>
                <c:pt idx="370">
                  <c:v>6381.5</c:v>
                </c:pt>
                <c:pt idx="371">
                  <c:v>6381.4</c:v>
                </c:pt>
                <c:pt idx="372">
                  <c:v>6381.4</c:v>
                </c:pt>
                <c:pt idx="373">
                  <c:v>6381.7</c:v>
                </c:pt>
                <c:pt idx="374">
                  <c:v>6381.9</c:v>
                </c:pt>
                <c:pt idx="375">
                  <c:v>6382</c:v>
                </c:pt>
                <c:pt idx="376">
                  <c:v>6382</c:v>
                </c:pt>
                <c:pt idx="377">
                  <c:v>6381.9</c:v>
                </c:pt>
                <c:pt idx="378">
                  <c:v>6382.1</c:v>
                </c:pt>
                <c:pt idx="379">
                  <c:v>6382.3</c:v>
                </c:pt>
                <c:pt idx="380">
                  <c:v>6381.8</c:v>
                </c:pt>
                <c:pt idx="381">
                  <c:v>6381.6</c:v>
                </c:pt>
                <c:pt idx="382">
                  <c:v>6381.6</c:v>
                </c:pt>
                <c:pt idx="383">
                  <c:v>6381.5</c:v>
                </c:pt>
                <c:pt idx="384">
                  <c:v>6381.9</c:v>
                </c:pt>
                <c:pt idx="385">
                  <c:v>6382</c:v>
                </c:pt>
                <c:pt idx="386">
                  <c:v>6382.1</c:v>
                </c:pt>
                <c:pt idx="387">
                  <c:v>6382.3</c:v>
                </c:pt>
              </c:numCache>
            </c:numRef>
          </c:val>
        </c:ser>
        <c:axId val="61259455"/>
        <c:axId val="14464184"/>
      </c:areaChart>
      <c:catAx>
        <c:axId val="612594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4464184"/>
        <c:crossesAt val="6372"/>
        <c:auto val="0"/>
        <c:lblOffset val="100"/>
        <c:tickLblSkip val="12"/>
        <c:tickMarkSkip val="12"/>
        <c:noMultiLvlLbl val="0"/>
      </c:catAx>
      <c:valAx>
        <c:axId val="14464184"/>
        <c:scaling>
          <c:orientation val="minMax"/>
          <c:max val="6400"/>
          <c:min val="637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Feet Above Sea Level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61259455"/>
        <c:crossesAt val="1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625"/>
          <c:w val="0.92125"/>
          <c:h val="0.967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'1979-current Lake Level'!$A$194:$A$392</c:f>
              <c:strCache>
                <c:ptCount val="199"/>
                <c:pt idx="0">
                  <c:v>34608</c:v>
                </c:pt>
                <c:pt idx="1">
                  <c:v>34639</c:v>
                </c:pt>
                <c:pt idx="2">
                  <c:v>34669</c:v>
                </c:pt>
                <c:pt idx="3">
                  <c:v>34700</c:v>
                </c:pt>
                <c:pt idx="4">
                  <c:v>34731</c:v>
                </c:pt>
                <c:pt idx="5">
                  <c:v>34759</c:v>
                </c:pt>
                <c:pt idx="6">
                  <c:v>34790</c:v>
                </c:pt>
                <c:pt idx="7">
                  <c:v>34820</c:v>
                </c:pt>
                <c:pt idx="8">
                  <c:v>34851</c:v>
                </c:pt>
                <c:pt idx="9">
                  <c:v>34881</c:v>
                </c:pt>
                <c:pt idx="10">
                  <c:v>34912</c:v>
                </c:pt>
                <c:pt idx="11">
                  <c:v>34943</c:v>
                </c:pt>
                <c:pt idx="12">
                  <c:v>34973</c:v>
                </c:pt>
                <c:pt idx="13">
                  <c:v>35004</c:v>
                </c:pt>
                <c:pt idx="14">
                  <c:v>35034</c:v>
                </c:pt>
                <c:pt idx="15">
                  <c:v>35065</c:v>
                </c:pt>
                <c:pt idx="16">
                  <c:v>35096</c:v>
                </c:pt>
                <c:pt idx="17">
                  <c:v>35125</c:v>
                </c:pt>
                <c:pt idx="18">
                  <c:v>35156</c:v>
                </c:pt>
                <c:pt idx="19">
                  <c:v>35186</c:v>
                </c:pt>
                <c:pt idx="20">
                  <c:v>35217</c:v>
                </c:pt>
                <c:pt idx="21">
                  <c:v>35247</c:v>
                </c:pt>
                <c:pt idx="22">
                  <c:v>35278</c:v>
                </c:pt>
                <c:pt idx="23">
                  <c:v>35309</c:v>
                </c:pt>
                <c:pt idx="24">
                  <c:v>35339</c:v>
                </c:pt>
                <c:pt idx="25">
                  <c:v>35370</c:v>
                </c:pt>
                <c:pt idx="26">
                  <c:v>35400</c:v>
                </c:pt>
                <c:pt idx="27">
                  <c:v>35431</c:v>
                </c:pt>
                <c:pt idx="28">
                  <c:v>35462</c:v>
                </c:pt>
                <c:pt idx="29">
                  <c:v>35490</c:v>
                </c:pt>
                <c:pt idx="30">
                  <c:v>35521</c:v>
                </c:pt>
                <c:pt idx="31">
                  <c:v>35551</c:v>
                </c:pt>
                <c:pt idx="32">
                  <c:v>35582</c:v>
                </c:pt>
                <c:pt idx="33">
                  <c:v>35612</c:v>
                </c:pt>
                <c:pt idx="34">
                  <c:v>35643</c:v>
                </c:pt>
                <c:pt idx="35">
                  <c:v>35674</c:v>
                </c:pt>
                <c:pt idx="36">
                  <c:v>35704</c:v>
                </c:pt>
                <c:pt idx="37">
                  <c:v>35735</c:v>
                </c:pt>
                <c:pt idx="38">
                  <c:v>35765</c:v>
                </c:pt>
                <c:pt idx="39">
                  <c:v>35796</c:v>
                </c:pt>
                <c:pt idx="40">
                  <c:v>35827</c:v>
                </c:pt>
                <c:pt idx="41">
                  <c:v>35855</c:v>
                </c:pt>
                <c:pt idx="42">
                  <c:v>35886</c:v>
                </c:pt>
                <c:pt idx="43">
                  <c:v>35916</c:v>
                </c:pt>
                <c:pt idx="44">
                  <c:v>35947</c:v>
                </c:pt>
                <c:pt idx="45">
                  <c:v>35977</c:v>
                </c:pt>
                <c:pt idx="46">
                  <c:v>36008</c:v>
                </c:pt>
                <c:pt idx="47">
                  <c:v>36039</c:v>
                </c:pt>
                <c:pt idx="48">
                  <c:v>36069</c:v>
                </c:pt>
                <c:pt idx="49">
                  <c:v>36100</c:v>
                </c:pt>
                <c:pt idx="50">
                  <c:v>36130</c:v>
                </c:pt>
                <c:pt idx="51">
                  <c:v>36161</c:v>
                </c:pt>
                <c:pt idx="52">
                  <c:v>36192</c:v>
                </c:pt>
                <c:pt idx="53">
                  <c:v>36220</c:v>
                </c:pt>
                <c:pt idx="54">
                  <c:v>36251</c:v>
                </c:pt>
                <c:pt idx="55">
                  <c:v>36281</c:v>
                </c:pt>
                <c:pt idx="56">
                  <c:v>36312</c:v>
                </c:pt>
                <c:pt idx="57">
                  <c:v>36342</c:v>
                </c:pt>
                <c:pt idx="58">
                  <c:v>36373</c:v>
                </c:pt>
                <c:pt idx="59">
                  <c:v>36404</c:v>
                </c:pt>
                <c:pt idx="60">
                  <c:v>36434</c:v>
                </c:pt>
                <c:pt idx="61">
                  <c:v>36465</c:v>
                </c:pt>
                <c:pt idx="62">
                  <c:v>36495</c:v>
                </c:pt>
                <c:pt idx="63">
                  <c:v>36526</c:v>
                </c:pt>
                <c:pt idx="64">
                  <c:v>36557</c:v>
                </c:pt>
                <c:pt idx="65">
                  <c:v>36586</c:v>
                </c:pt>
                <c:pt idx="66">
                  <c:v>36617</c:v>
                </c:pt>
                <c:pt idx="67">
                  <c:v>36647</c:v>
                </c:pt>
                <c:pt idx="68">
                  <c:v>36678</c:v>
                </c:pt>
                <c:pt idx="69">
                  <c:v>36708</c:v>
                </c:pt>
                <c:pt idx="70">
                  <c:v>36739</c:v>
                </c:pt>
                <c:pt idx="71">
                  <c:v>36770</c:v>
                </c:pt>
                <c:pt idx="72">
                  <c:v>36800</c:v>
                </c:pt>
                <c:pt idx="73">
                  <c:v>36831</c:v>
                </c:pt>
                <c:pt idx="74">
                  <c:v>36861</c:v>
                </c:pt>
                <c:pt idx="75">
                  <c:v>36892</c:v>
                </c:pt>
                <c:pt idx="76">
                  <c:v>36923</c:v>
                </c:pt>
                <c:pt idx="77">
                  <c:v>36951</c:v>
                </c:pt>
                <c:pt idx="78">
                  <c:v>36982</c:v>
                </c:pt>
                <c:pt idx="79">
                  <c:v>37012</c:v>
                </c:pt>
                <c:pt idx="80">
                  <c:v>37043</c:v>
                </c:pt>
                <c:pt idx="81">
                  <c:v>37073</c:v>
                </c:pt>
                <c:pt idx="82">
                  <c:v>37104</c:v>
                </c:pt>
                <c:pt idx="83">
                  <c:v>37135</c:v>
                </c:pt>
                <c:pt idx="84">
                  <c:v>37165</c:v>
                </c:pt>
                <c:pt idx="85">
                  <c:v>37196</c:v>
                </c:pt>
                <c:pt idx="86">
                  <c:v>37226</c:v>
                </c:pt>
                <c:pt idx="87">
                  <c:v>37257</c:v>
                </c:pt>
                <c:pt idx="88">
                  <c:v>37288</c:v>
                </c:pt>
                <c:pt idx="89">
                  <c:v>37316</c:v>
                </c:pt>
                <c:pt idx="90">
                  <c:v>37347</c:v>
                </c:pt>
                <c:pt idx="91">
                  <c:v>37377</c:v>
                </c:pt>
                <c:pt idx="92">
                  <c:v>37408</c:v>
                </c:pt>
                <c:pt idx="93">
                  <c:v>37438</c:v>
                </c:pt>
                <c:pt idx="94">
                  <c:v>37469</c:v>
                </c:pt>
                <c:pt idx="95">
                  <c:v>37500</c:v>
                </c:pt>
                <c:pt idx="96">
                  <c:v>37530</c:v>
                </c:pt>
                <c:pt idx="97">
                  <c:v>37561</c:v>
                </c:pt>
                <c:pt idx="98">
                  <c:v>37591</c:v>
                </c:pt>
                <c:pt idx="99">
                  <c:v>37622</c:v>
                </c:pt>
                <c:pt idx="100">
                  <c:v>37653</c:v>
                </c:pt>
                <c:pt idx="101">
                  <c:v>37681</c:v>
                </c:pt>
                <c:pt idx="102">
                  <c:v>37712</c:v>
                </c:pt>
                <c:pt idx="103">
                  <c:v>37742</c:v>
                </c:pt>
                <c:pt idx="104">
                  <c:v>37773</c:v>
                </c:pt>
                <c:pt idx="105">
                  <c:v>37803</c:v>
                </c:pt>
                <c:pt idx="106">
                  <c:v>37834</c:v>
                </c:pt>
                <c:pt idx="107">
                  <c:v>37865</c:v>
                </c:pt>
                <c:pt idx="108">
                  <c:v>37895</c:v>
                </c:pt>
                <c:pt idx="109">
                  <c:v>37926</c:v>
                </c:pt>
                <c:pt idx="110">
                  <c:v>37956</c:v>
                </c:pt>
                <c:pt idx="111">
                  <c:v>37987</c:v>
                </c:pt>
                <c:pt idx="112">
                  <c:v>38018</c:v>
                </c:pt>
                <c:pt idx="113">
                  <c:v>38047</c:v>
                </c:pt>
                <c:pt idx="114">
                  <c:v>38078</c:v>
                </c:pt>
                <c:pt idx="115">
                  <c:v>38108</c:v>
                </c:pt>
                <c:pt idx="116">
                  <c:v>38139</c:v>
                </c:pt>
                <c:pt idx="117">
                  <c:v>38169</c:v>
                </c:pt>
                <c:pt idx="118">
                  <c:v>38200</c:v>
                </c:pt>
                <c:pt idx="119">
                  <c:v>38231</c:v>
                </c:pt>
                <c:pt idx="120">
                  <c:v>38261</c:v>
                </c:pt>
                <c:pt idx="121">
                  <c:v>38292</c:v>
                </c:pt>
                <c:pt idx="122">
                  <c:v>38322</c:v>
                </c:pt>
                <c:pt idx="123">
                  <c:v>38353</c:v>
                </c:pt>
                <c:pt idx="124">
                  <c:v>38384</c:v>
                </c:pt>
                <c:pt idx="125">
                  <c:v>38412</c:v>
                </c:pt>
                <c:pt idx="126">
                  <c:v>38443</c:v>
                </c:pt>
                <c:pt idx="127">
                  <c:v>38473</c:v>
                </c:pt>
                <c:pt idx="128">
                  <c:v>38504</c:v>
                </c:pt>
                <c:pt idx="129">
                  <c:v>38534</c:v>
                </c:pt>
                <c:pt idx="130">
                  <c:v>38565</c:v>
                </c:pt>
                <c:pt idx="131">
                  <c:v>38596</c:v>
                </c:pt>
                <c:pt idx="132">
                  <c:v>38626</c:v>
                </c:pt>
                <c:pt idx="133">
                  <c:v>38657</c:v>
                </c:pt>
                <c:pt idx="134">
                  <c:v>38687</c:v>
                </c:pt>
                <c:pt idx="135">
                  <c:v>38718</c:v>
                </c:pt>
                <c:pt idx="136">
                  <c:v>38749</c:v>
                </c:pt>
                <c:pt idx="137">
                  <c:v>38777</c:v>
                </c:pt>
                <c:pt idx="138">
                  <c:v>38808</c:v>
                </c:pt>
                <c:pt idx="139">
                  <c:v>38838</c:v>
                </c:pt>
                <c:pt idx="140">
                  <c:v>38869</c:v>
                </c:pt>
                <c:pt idx="141">
                  <c:v>38899</c:v>
                </c:pt>
                <c:pt idx="142">
                  <c:v>38930</c:v>
                </c:pt>
                <c:pt idx="143">
                  <c:v>38961</c:v>
                </c:pt>
                <c:pt idx="144">
                  <c:v>38991</c:v>
                </c:pt>
                <c:pt idx="145">
                  <c:v>39022</c:v>
                </c:pt>
                <c:pt idx="146">
                  <c:v>39052</c:v>
                </c:pt>
                <c:pt idx="147">
                  <c:v>39083</c:v>
                </c:pt>
                <c:pt idx="148">
                  <c:v>39114</c:v>
                </c:pt>
                <c:pt idx="149">
                  <c:v>39142</c:v>
                </c:pt>
                <c:pt idx="150">
                  <c:v>39173</c:v>
                </c:pt>
                <c:pt idx="151">
                  <c:v>39203</c:v>
                </c:pt>
                <c:pt idx="152">
                  <c:v>39234</c:v>
                </c:pt>
                <c:pt idx="153">
                  <c:v>39264</c:v>
                </c:pt>
                <c:pt idx="154">
                  <c:v>39295</c:v>
                </c:pt>
                <c:pt idx="155">
                  <c:v>39326</c:v>
                </c:pt>
                <c:pt idx="156">
                  <c:v>39356</c:v>
                </c:pt>
                <c:pt idx="157">
                  <c:v>39387</c:v>
                </c:pt>
                <c:pt idx="158">
                  <c:v>39417</c:v>
                </c:pt>
                <c:pt idx="159">
                  <c:v>39448</c:v>
                </c:pt>
                <c:pt idx="160">
                  <c:v>39479</c:v>
                </c:pt>
                <c:pt idx="161">
                  <c:v>39508</c:v>
                </c:pt>
                <c:pt idx="162">
                  <c:v>39539</c:v>
                </c:pt>
                <c:pt idx="163">
                  <c:v>39569</c:v>
                </c:pt>
                <c:pt idx="164">
                  <c:v>39600</c:v>
                </c:pt>
                <c:pt idx="165">
                  <c:v>39630</c:v>
                </c:pt>
                <c:pt idx="166">
                  <c:v>39661</c:v>
                </c:pt>
                <c:pt idx="167">
                  <c:v>39692</c:v>
                </c:pt>
                <c:pt idx="168">
                  <c:v>39722</c:v>
                </c:pt>
                <c:pt idx="169">
                  <c:v>39753</c:v>
                </c:pt>
                <c:pt idx="170">
                  <c:v>39783</c:v>
                </c:pt>
                <c:pt idx="171">
                  <c:v>39814</c:v>
                </c:pt>
                <c:pt idx="172">
                  <c:v>39845</c:v>
                </c:pt>
                <c:pt idx="173">
                  <c:v>39873</c:v>
                </c:pt>
                <c:pt idx="174">
                  <c:v>39904</c:v>
                </c:pt>
                <c:pt idx="175">
                  <c:v>39934</c:v>
                </c:pt>
                <c:pt idx="176">
                  <c:v>39965</c:v>
                </c:pt>
                <c:pt idx="177">
                  <c:v>39995</c:v>
                </c:pt>
                <c:pt idx="178">
                  <c:v>40026</c:v>
                </c:pt>
                <c:pt idx="179">
                  <c:v>40057</c:v>
                </c:pt>
                <c:pt idx="180">
                  <c:v>40087</c:v>
                </c:pt>
                <c:pt idx="181">
                  <c:v>40118</c:v>
                </c:pt>
                <c:pt idx="182">
                  <c:v>40148</c:v>
                </c:pt>
                <c:pt idx="183">
                  <c:v>40179</c:v>
                </c:pt>
                <c:pt idx="184">
                  <c:v>40210</c:v>
                </c:pt>
                <c:pt idx="185">
                  <c:v>40238</c:v>
                </c:pt>
                <c:pt idx="186">
                  <c:v>40269</c:v>
                </c:pt>
                <c:pt idx="187">
                  <c:v>40299</c:v>
                </c:pt>
                <c:pt idx="188">
                  <c:v>40330</c:v>
                </c:pt>
                <c:pt idx="189">
                  <c:v>40360</c:v>
                </c:pt>
                <c:pt idx="190">
                  <c:v>40391</c:v>
                </c:pt>
                <c:pt idx="191">
                  <c:v>40422</c:v>
                </c:pt>
                <c:pt idx="192">
                  <c:v>40452</c:v>
                </c:pt>
                <c:pt idx="193">
                  <c:v>40483</c:v>
                </c:pt>
                <c:pt idx="194">
                  <c:v>40513</c:v>
                </c:pt>
                <c:pt idx="195">
                  <c:v>40544</c:v>
                </c:pt>
                <c:pt idx="196">
                  <c:v>40575</c:v>
                </c:pt>
                <c:pt idx="197">
                  <c:v>40603</c:v>
                </c:pt>
                <c:pt idx="198">
                  <c:v>40634</c:v>
                </c:pt>
              </c:strCache>
            </c:strRef>
          </c:cat>
          <c:val>
            <c:numRef>
              <c:f>'1979-current Lake Level'!$B$194:$B$392</c:f>
              <c:numCache>
                <c:ptCount val="199"/>
                <c:pt idx="0">
                  <c:v>6374.6</c:v>
                </c:pt>
                <c:pt idx="1">
                  <c:v>6374.5</c:v>
                </c:pt>
                <c:pt idx="2">
                  <c:v>6374.5</c:v>
                </c:pt>
                <c:pt idx="3">
                  <c:v>6374.5</c:v>
                </c:pt>
                <c:pt idx="4">
                  <c:v>6375.1</c:v>
                </c:pt>
                <c:pt idx="5">
                  <c:v>6375.2</c:v>
                </c:pt>
                <c:pt idx="6">
                  <c:v>6376</c:v>
                </c:pt>
                <c:pt idx="7">
                  <c:v>6376.1</c:v>
                </c:pt>
                <c:pt idx="8">
                  <c:v>6376.4</c:v>
                </c:pt>
                <c:pt idx="9">
                  <c:v>6376.9</c:v>
                </c:pt>
                <c:pt idx="10">
                  <c:v>6377.6</c:v>
                </c:pt>
                <c:pt idx="11">
                  <c:v>6377.9</c:v>
                </c:pt>
                <c:pt idx="12">
                  <c:v>6377.8</c:v>
                </c:pt>
                <c:pt idx="13">
                  <c:v>6377.8</c:v>
                </c:pt>
                <c:pt idx="14">
                  <c:v>6377.8</c:v>
                </c:pt>
                <c:pt idx="15">
                  <c:v>6378.1</c:v>
                </c:pt>
                <c:pt idx="16">
                  <c:v>6378.4</c:v>
                </c:pt>
                <c:pt idx="17">
                  <c:v>6378.8</c:v>
                </c:pt>
                <c:pt idx="18">
                  <c:v>6379.2</c:v>
                </c:pt>
                <c:pt idx="19">
                  <c:v>6379.3</c:v>
                </c:pt>
                <c:pt idx="20">
                  <c:v>6379.5</c:v>
                </c:pt>
                <c:pt idx="21">
                  <c:v>6379.9</c:v>
                </c:pt>
                <c:pt idx="22">
                  <c:v>6380.1</c:v>
                </c:pt>
                <c:pt idx="23">
                  <c:v>6380</c:v>
                </c:pt>
                <c:pt idx="24">
                  <c:v>6379.7</c:v>
                </c:pt>
                <c:pt idx="25">
                  <c:v>6379.6</c:v>
                </c:pt>
                <c:pt idx="26">
                  <c:v>6380</c:v>
                </c:pt>
                <c:pt idx="27">
                  <c:v>6380.4</c:v>
                </c:pt>
                <c:pt idx="28">
                  <c:v>6381.1</c:v>
                </c:pt>
                <c:pt idx="29">
                  <c:v>6381.3</c:v>
                </c:pt>
                <c:pt idx="30">
                  <c:v>6381.5</c:v>
                </c:pt>
                <c:pt idx="31">
                  <c:v>6381.5</c:v>
                </c:pt>
                <c:pt idx="32">
                  <c:v>6381.8</c:v>
                </c:pt>
                <c:pt idx="33">
                  <c:v>6382.2</c:v>
                </c:pt>
                <c:pt idx="34">
                  <c:v>6382.4</c:v>
                </c:pt>
                <c:pt idx="35">
                  <c:v>6382.2</c:v>
                </c:pt>
                <c:pt idx="36">
                  <c:v>6382</c:v>
                </c:pt>
                <c:pt idx="37">
                  <c:v>6381.8</c:v>
                </c:pt>
                <c:pt idx="38">
                  <c:v>6381.9</c:v>
                </c:pt>
                <c:pt idx="39">
                  <c:v>6382</c:v>
                </c:pt>
                <c:pt idx="40">
                  <c:v>6382.4</c:v>
                </c:pt>
                <c:pt idx="41">
                  <c:v>6382.7</c:v>
                </c:pt>
                <c:pt idx="42">
                  <c:v>6383</c:v>
                </c:pt>
                <c:pt idx="43">
                  <c:v>6383.1</c:v>
                </c:pt>
                <c:pt idx="44">
                  <c:v>6383.2</c:v>
                </c:pt>
                <c:pt idx="45">
                  <c:v>6383.7</c:v>
                </c:pt>
                <c:pt idx="46">
                  <c:v>6384.3</c:v>
                </c:pt>
                <c:pt idx="47">
                  <c:v>6384.5</c:v>
                </c:pt>
                <c:pt idx="48">
                  <c:v>6384.3</c:v>
                </c:pt>
                <c:pt idx="49">
                  <c:v>6384.2</c:v>
                </c:pt>
                <c:pt idx="50">
                  <c:v>6384.3</c:v>
                </c:pt>
                <c:pt idx="51">
                  <c:v>6384.3</c:v>
                </c:pt>
                <c:pt idx="52">
                  <c:v>6384.6</c:v>
                </c:pt>
                <c:pt idx="53">
                  <c:v>6384.8</c:v>
                </c:pt>
                <c:pt idx="54">
                  <c:v>6384.8</c:v>
                </c:pt>
                <c:pt idx="55">
                  <c:v>6384.8</c:v>
                </c:pt>
                <c:pt idx="56">
                  <c:v>6384.9</c:v>
                </c:pt>
                <c:pt idx="57">
                  <c:v>6385.1</c:v>
                </c:pt>
                <c:pt idx="58">
                  <c:v>6384.9</c:v>
                </c:pt>
                <c:pt idx="59">
                  <c:v>6384.7</c:v>
                </c:pt>
                <c:pt idx="60">
                  <c:v>6384.4</c:v>
                </c:pt>
                <c:pt idx="61">
                  <c:v>6384.3</c:v>
                </c:pt>
                <c:pt idx="62">
                  <c:v>6384.2</c:v>
                </c:pt>
                <c:pt idx="63">
                  <c:v>6384.1</c:v>
                </c:pt>
                <c:pt idx="64">
                  <c:v>6384.3</c:v>
                </c:pt>
                <c:pt idx="65">
                  <c:v>6384.4</c:v>
                </c:pt>
                <c:pt idx="66">
                  <c:v>6384.5</c:v>
                </c:pt>
                <c:pt idx="67">
                  <c:v>6384.5</c:v>
                </c:pt>
                <c:pt idx="68">
                  <c:v>6384.5</c:v>
                </c:pt>
                <c:pt idx="69">
                  <c:v>6384.6</c:v>
                </c:pt>
                <c:pt idx="70">
                  <c:v>6384.3</c:v>
                </c:pt>
                <c:pt idx="71">
                  <c:v>6384</c:v>
                </c:pt>
                <c:pt idx="72">
                  <c:v>6383.7</c:v>
                </c:pt>
                <c:pt idx="73">
                  <c:v>6383.5</c:v>
                </c:pt>
                <c:pt idx="74">
                  <c:v>6383.4</c:v>
                </c:pt>
                <c:pt idx="75">
                  <c:v>6383.4</c:v>
                </c:pt>
                <c:pt idx="76">
                  <c:v>6383.6</c:v>
                </c:pt>
                <c:pt idx="77">
                  <c:v>6383.7</c:v>
                </c:pt>
                <c:pt idx="78">
                  <c:v>6383.8</c:v>
                </c:pt>
                <c:pt idx="79">
                  <c:v>6383.9</c:v>
                </c:pt>
                <c:pt idx="80">
                  <c:v>6383.9</c:v>
                </c:pt>
                <c:pt idx="81">
                  <c:v>6383.8</c:v>
                </c:pt>
                <c:pt idx="82">
                  <c:v>6383.5</c:v>
                </c:pt>
                <c:pt idx="83">
                  <c:v>6383.1</c:v>
                </c:pt>
                <c:pt idx="84">
                  <c:v>6382.7</c:v>
                </c:pt>
                <c:pt idx="85">
                  <c:v>6382.6</c:v>
                </c:pt>
                <c:pt idx="86">
                  <c:v>6382.6</c:v>
                </c:pt>
                <c:pt idx="87">
                  <c:v>6382.7</c:v>
                </c:pt>
                <c:pt idx="88">
                  <c:v>6382.7</c:v>
                </c:pt>
                <c:pt idx="89">
                  <c:v>6382.8</c:v>
                </c:pt>
                <c:pt idx="90">
                  <c:v>6382.8</c:v>
                </c:pt>
                <c:pt idx="91">
                  <c:v>6382.8</c:v>
                </c:pt>
                <c:pt idx="92">
                  <c:v>6382.8</c:v>
                </c:pt>
                <c:pt idx="93">
                  <c:v>6382.8</c:v>
                </c:pt>
                <c:pt idx="94">
                  <c:v>6382.5</c:v>
                </c:pt>
                <c:pt idx="95">
                  <c:v>6382.2</c:v>
                </c:pt>
                <c:pt idx="96">
                  <c:v>6381.8</c:v>
                </c:pt>
                <c:pt idx="97">
                  <c:v>6381.6</c:v>
                </c:pt>
                <c:pt idx="98">
                  <c:v>6381.8</c:v>
                </c:pt>
                <c:pt idx="99">
                  <c:v>6382</c:v>
                </c:pt>
                <c:pt idx="100">
                  <c:v>6382.2</c:v>
                </c:pt>
                <c:pt idx="101">
                  <c:v>6382.3</c:v>
                </c:pt>
                <c:pt idx="102">
                  <c:v>6382.5</c:v>
                </c:pt>
                <c:pt idx="103">
                  <c:v>6382.3</c:v>
                </c:pt>
                <c:pt idx="104">
                  <c:v>6382.3</c:v>
                </c:pt>
                <c:pt idx="105">
                  <c:v>6382.3</c:v>
                </c:pt>
                <c:pt idx="106">
                  <c:v>6382.1</c:v>
                </c:pt>
                <c:pt idx="107">
                  <c:v>6381.9</c:v>
                </c:pt>
                <c:pt idx="108">
                  <c:v>6381.6</c:v>
                </c:pt>
                <c:pt idx="109">
                  <c:v>6381.3</c:v>
                </c:pt>
                <c:pt idx="110">
                  <c:v>6381.3</c:v>
                </c:pt>
                <c:pt idx="111">
                  <c:v>6381.3</c:v>
                </c:pt>
                <c:pt idx="112">
                  <c:v>6381.4</c:v>
                </c:pt>
                <c:pt idx="113">
                  <c:v>6381.7</c:v>
                </c:pt>
                <c:pt idx="114">
                  <c:v>6381.8</c:v>
                </c:pt>
                <c:pt idx="115">
                  <c:v>6381.7</c:v>
                </c:pt>
                <c:pt idx="116">
                  <c:v>6381.7</c:v>
                </c:pt>
                <c:pt idx="117">
                  <c:v>6381.7</c:v>
                </c:pt>
                <c:pt idx="118">
                  <c:v>6381.4</c:v>
                </c:pt>
                <c:pt idx="119">
                  <c:v>6381.1</c:v>
                </c:pt>
                <c:pt idx="120">
                  <c:v>6380.8</c:v>
                </c:pt>
                <c:pt idx="121">
                  <c:v>6380.6</c:v>
                </c:pt>
                <c:pt idx="122">
                  <c:v>6380.7</c:v>
                </c:pt>
                <c:pt idx="123">
                  <c:v>6380.8</c:v>
                </c:pt>
                <c:pt idx="124">
                  <c:v>6381.1</c:v>
                </c:pt>
                <c:pt idx="125">
                  <c:v>6381.4</c:v>
                </c:pt>
                <c:pt idx="126">
                  <c:v>6381.6</c:v>
                </c:pt>
                <c:pt idx="127">
                  <c:v>6381.6</c:v>
                </c:pt>
                <c:pt idx="128">
                  <c:v>6381.8</c:v>
                </c:pt>
                <c:pt idx="129">
                  <c:v>6382.1</c:v>
                </c:pt>
                <c:pt idx="130">
                  <c:v>6382.6</c:v>
                </c:pt>
                <c:pt idx="131">
                  <c:v>6382.4</c:v>
                </c:pt>
                <c:pt idx="132">
                  <c:v>6382</c:v>
                </c:pt>
                <c:pt idx="133">
                  <c:v>6381.9</c:v>
                </c:pt>
                <c:pt idx="134">
                  <c:v>6381.9</c:v>
                </c:pt>
                <c:pt idx="135">
                  <c:v>6382.3</c:v>
                </c:pt>
                <c:pt idx="136">
                  <c:v>6382.6</c:v>
                </c:pt>
                <c:pt idx="137">
                  <c:v>6382.9</c:v>
                </c:pt>
                <c:pt idx="138">
                  <c:v>6383</c:v>
                </c:pt>
                <c:pt idx="139">
                  <c:v>6383.2</c:v>
                </c:pt>
                <c:pt idx="140">
                  <c:v>6383.6</c:v>
                </c:pt>
                <c:pt idx="141">
                  <c:v>6384.5</c:v>
                </c:pt>
                <c:pt idx="142">
                  <c:v>6385.1</c:v>
                </c:pt>
                <c:pt idx="143">
                  <c:v>6384.8</c:v>
                </c:pt>
                <c:pt idx="144">
                  <c:v>6384.5</c:v>
                </c:pt>
                <c:pt idx="145">
                  <c:v>6384.5</c:v>
                </c:pt>
                <c:pt idx="146">
                  <c:v>6384.4</c:v>
                </c:pt>
                <c:pt idx="147">
                  <c:v>6384.5</c:v>
                </c:pt>
                <c:pt idx="148">
                  <c:v>6384.6</c:v>
                </c:pt>
                <c:pt idx="149">
                  <c:v>6384.7</c:v>
                </c:pt>
                <c:pt idx="150">
                  <c:v>6384.8</c:v>
                </c:pt>
                <c:pt idx="151">
                  <c:v>6384.7</c:v>
                </c:pt>
                <c:pt idx="152">
                  <c:v>6384.5</c:v>
                </c:pt>
                <c:pt idx="153">
                  <c:v>6384.2</c:v>
                </c:pt>
                <c:pt idx="154">
                  <c:v>6384</c:v>
                </c:pt>
                <c:pt idx="155">
                  <c:v>6383.5</c:v>
                </c:pt>
                <c:pt idx="156">
                  <c:v>6383.1</c:v>
                </c:pt>
                <c:pt idx="157">
                  <c:v>6382.9</c:v>
                </c:pt>
                <c:pt idx="158">
                  <c:v>6382.8</c:v>
                </c:pt>
                <c:pt idx="159">
                  <c:v>6382.8</c:v>
                </c:pt>
                <c:pt idx="160">
                  <c:v>6383.1</c:v>
                </c:pt>
                <c:pt idx="161">
                  <c:v>6383.2</c:v>
                </c:pt>
                <c:pt idx="162">
                  <c:v>6383.3</c:v>
                </c:pt>
                <c:pt idx="163">
                  <c:v>6383.2</c:v>
                </c:pt>
                <c:pt idx="164">
                  <c:v>6383.2</c:v>
                </c:pt>
                <c:pt idx="165">
                  <c:v>6383.4</c:v>
                </c:pt>
                <c:pt idx="166">
                  <c:v>6383.1</c:v>
                </c:pt>
                <c:pt idx="167">
                  <c:v>6382.6</c:v>
                </c:pt>
                <c:pt idx="168">
                  <c:v>6382.4</c:v>
                </c:pt>
                <c:pt idx="169">
                  <c:v>6382.1</c:v>
                </c:pt>
                <c:pt idx="170">
                  <c:v>6382.2</c:v>
                </c:pt>
                <c:pt idx="171">
                  <c:v>6382.1</c:v>
                </c:pt>
                <c:pt idx="172">
                  <c:v>6382.2</c:v>
                </c:pt>
                <c:pt idx="173">
                  <c:v>6382.4</c:v>
                </c:pt>
                <c:pt idx="174">
                  <c:v>6382.5</c:v>
                </c:pt>
                <c:pt idx="175">
                  <c:v>6382.3</c:v>
                </c:pt>
                <c:pt idx="176">
                  <c:v>6382.5</c:v>
                </c:pt>
                <c:pt idx="177">
                  <c:v>6382.5</c:v>
                </c:pt>
                <c:pt idx="178">
                  <c:v>6382.3</c:v>
                </c:pt>
                <c:pt idx="179">
                  <c:v>6381.9</c:v>
                </c:pt>
                <c:pt idx="180">
                  <c:v>6381.7</c:v>
                </c:pt>
                <c:pt idx="181">
                  <c:v>6381.5</c:v>
                </c:pt>
                <c:pt idx="182">
                  <c:v>6381.4</c:v>
                </c:pt>
                <c:pt idx="183">
                  <c:v>6381.4</c:v>
                </c:pt>
                <c:pt idx="184">
                  <c:v>6381.7</c:v>
                </c:pt>
                <c:pt idx="185">
                  <c:v>6381.9</c:v>
                </c:pt>
                <c:pt idx="186">
                  <c:v>6382</c:v>
                </c:pt>
                <c:pt idx="187">
                  <c:v>6382</c:v>
                </c:pt>
                <c:pt idx="188">
                  <c:v>6381.9</c:v>
                </c:pt>
                <c:pt idx="189">
                  <c:v>6382.1</c:v>
                </c:pt>
                <c:pt idx="190">
                  <c:v>6382.3</c:v>
                </c:pt>
                <c:pt idx="191">
                  <c:v>6381.8</c:v>
                </c:pt>
                <c:pt idx="192">
                  <c:v>6381.6</c:v>
                </c:pt>
                <c:pt idx="193">
                  <c:v>6381.6</c:v>
                </c:pt>
                <c:pt idx="194">
                  <c:v>6381.5</c:v>
                </c:pt>
                <c:pt idx="195">
                  <c:v>6381.9</c:v>
                </c:pt>
                <c:pt idx="196">
                  <c:v>6382</c:v>
                </c:pt>
                <c:pt idx="197">
                  <c:v>6382.1</c:v>
                </c:pt>
                <c:pt idx="198">
                  <c:v>6382.3</c:v>
                </c:pt>
              </c:numCache>
            </c:numRef>
          </c:val>
        </c:ser>
        <c:axId val="63068793"/>
        <c:axId val="30748226"/>
      </c:areaChart>
      <c:catAx>
        <c:axId val="630687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0748226"/>
        <c:crossesAt val="6372"/>
        <c:auto val="0"/>
        <c:lblOffset val="100"/>
        <c:tickLblSkip val="6"/>
        <c:tickMarkSkip val="3"/>
        <c:noMultiLvlLbl val="0"/>
      </c:catAx>
      <c:valAx>
        <c:axId val="30748226"/>
        <c:scaling>
          <c:orientation val="minMax"/>
          <c:max val="6392"/>
          <c:min val="637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Feet Above Sea Level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068793"/>
        <c:crossesAt val="1"/>
        <c:crossBetween val="midCat"/>
        <c:dispUnits/>
        <c:majorUnit val="2"/>
        <c:minorUnit val="1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Mono Lake Level 1850-Present</a:t>
            </a:r>
          </a:p>
        </c:rich>
      </c:tx>
      <c:layout>
        <c:manualLayout>
          <c:xMode val="factor"/>
          <c:yMode val="factor"/>
          <c:x val="0.0017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2625"/>
          <c:w val="0.9195"/>
          <c:h val="0.78725"/>
        </c:manualLayout>
      </c:layout>
      <c:areaChart>
        <c:grouping val="stacked"/>
        <c:varyColors val="0"/>
        <c:ser>
          <c:idx val="1"/>
          <c:order val="0"/>
          <c:tx>
            <c:v>Lake Level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'[1]Data sheet'!$A$68:$A$228</c:f>
              <c:numCache>
                <c:ptCount val="16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</c:numCache>
            </c:numRef>
          </c:cat>
          <c:val>
            <c:numRef>
              <c:f>'[1]Data sheet'!$B$68:$B$228</c:f>
              <c:numCache>
                <c:ptCount val="161"/>
                <c:pt idx="0">
                  <c:v>6407</c:v>
                </c:pt>
                <c:pt idx="1">
                  <c:v>6406</c:v>
                </c:pt>
                <c:pt idx="2">
                  <c:v>6405</c:v>
                </c:pt>
                <c:pt idx="3">
                  <c:v>6408</c:v>
                </c:pt>
                <c:pt idx="4">
                  <c:v>6408</c:v>
                </c:pt>
                <c:pt idx="5">
                  <c:v>6407</c:v>
                </c:pt>
                <c:pt idx="6">
                  <c:v>6407</c:v>
                </c:pt>
                <c:pt idx="7">
                  <c:v>6407</c:v>
                </c:pt>
                <c:pt idx="8">
                  <c:v>6406</c:v>
                </c:pt>
                <c:pt idx="9">
                  <c:v>6405</c:v>
                </c:pt>
                <c:pt idx="10">
                  <c:v>6405</c:v>
                </c:pt>
                <c:pt idx="11">
                  <c:v>6404</c:v>
                </c:pt>
                <c:pt idx="12">
                  <c:v>6411</c:v>
                </c:pt>
                <c:pt idx="13">
                  <c:v>6410</c:v>
                </c:pt>
                <c:pt idx="14">
                  <c:v>6408</c:v>
                </c:pt>
                <c:pt idx="15">
                  <c:v>6407</c:v>
                </c:pt>
                <c:pt idx="16">
                  <c:v>6406</c:v>
                </c:pt>
                <c:pt idx="17">
                  <c:v>6409</c:v>
                </c:pt>
                <c:pt idx="18">
                  <c:v>6412</c:v>
                </c:pt>
                <c:pt idx="19">
                  <c:v>6412</c:v>
                </c:pt>
                <c:pt idx="20">
                  <c:v>6411</c:v>
                </c:pt>
                <c:pt idx="21">
                  <c:v>6412</c:v>
                </c:pt>
                <c:pt idx="22">
                  <c:v>6412</c:v>
                </c:pt>
                <c:pt idx="23">
                  <c:v>6412</c:v>
                </c:pt>
                <c:pt idx="24">
                  <c:v>6412</c:v>
                </c:pt>
                <c:pt idx="25">
                  <c:v>6412</c:v>
                </c:pt>
                <c:pt idx="26">
                  <c:v>6412</c:v>
                </c:pt>
                <c:pt idx="27">
                  <c:v>6412</c:v>
                </c:pt>
                <c:pt idx="28">
                  <c:v>6412</c:v>
                </c:pt>
                <c:pt idx="29">
                  <c:v>6413</c:v>
                </c:pt>
                <c:pt idx="30">
                  <c:v>6413</c:v>
                </c:pt>
                <c:pt idx="31">
                  <c:v>6413</c:v>
                </c:pt>
                <c:pt idx="32">
                  <c:v>6412</c:v>
                </c:pt>
                <c:pt idx="33">
                  <c:v>6411</c:v>
                </c:pt>
                <c:pt idx="34">
                  <c:v>6409</c:v>
                </c:pt>
                <c:pt idx="35">
                  <c:v>6409</c:v>
                </c:pt>
                <c:pt idx="36">
                  <c:v>6409</c:v>
                </c:pt>
                <c:pt idx="37">
                  <c:v>6409</c:v>
                </c:pt>
                <c:pt idx="38">
                  <c:v>6409</c:v>
                </c:pt>
                <c:pt idx="39">
                  <c:v>6409</c:v>
                </c:pt>
                <c:pt idx="40">
                  <c:v>6410</c:v>
                </c:pt>
                <c:pt idx="41">
                  <c:v>6412</c:v>
                </c:pt>
                <c:pt idx="42">
                  <c:v>6413</c:v>
                </c:pt>
                <c:pt idx="43">
                  <c:v>6413</c:v>
                </c:pt>
                <c:pt idx="44">
                  <c:v>6416</c:v>
                </c:pt>
                <c:pt idx="45">
                  <c:v>6416</c:v>
                </c:pt>
                <c:pt idx="46">
                  <c:v>6416</c:v>
                </c:pt>
                <c:pt idx="47">
                  <c:v>6417</c:v>
                </c:pt>
                <c:pt idx="48">
                  <c:v>6416</c:v>
                </c:pt>
                <c:pt idx="49">
                  <c:v>6416</c:v>
                </c:pt>
                <c:pt idx="50">
                  <c:v>6416</c:v>
                </c:pt>
                <c:pt idx="51">
                  <c:v>6415</c:v>
                </c:pt>
                <c:pt idx="52">
                  <c:v>6416</c:v>
                </c:pt>
                <c:pt idx="53">
                  <c:v>6416</c:v>
                </c:pt>
                <c:pt idx="54">
                  <c:v>6416</c:v>
                </c:pt>
                <c:pt idx="55">
                  <c:v>6417</c:v>
                </c:pt>
                <c:pt idx="56">
                  <c:v>6417</c:v>
                </c:pt>
                <c:pt idx="57">
                  <c:v>6420</c:v>
                </c:pt>
                <c:pt idx="58">
                  <c:v>6421</c:v>
                </c:pt>
                <c:pt idx="59">
                  <c:v>6420</c:v>
                </c:pt>
                <c:pt idx="60">
                  <c:v>6421</c:v>
                </c:pt>
                <c:pt idx="61">
                  <c:v>6422</c:v>
                </c:pt>
                <c:pt idx="62">
                  <c:v>6423</c:v>
                </c:pt>
                <c:pt idx="63">
                  <c:v>6423</c:v>
                </c:pt>
                <c:pt idx="64">
                  <c:v>6425</c:v>
                </c:pt>
                <c:pt idx="65">
                  <c:v>6426</c:v>
                </c:pt>
                <c:pt idx="66">
                  <c:v>6426</c:v>
                </c:pt>
                <c:pt idx="67">
                  <c:v>6426</c:v>
                </c:pt>
                <c:pt idx="68">
                  <c:v>6427</c:v>
                </c:pt>
                <c:pt idx="69">
                  <c:v>6427</c:v>
                </c:pt>
                <c:pt idx="70">
                  <c:v>6426</c:v>
                </c:pt>
                <c:pt idx="71">
                  <c:v>6426</c:v>
                </c:pt>
                <c:pt idx="72">
                  <c:v>6426</c:v>
                </c:pt>
                <c:pt idx="73">
                  <c:v>6426</c:v>
                </c:pt>
                <c:pt idx="74">
                  <c:v>6425</c:v>
                </c:pt>
                <c:pt idx="75">
                  <c:v>6424</c:v>
                </c:pt>
                <c:pt idx="76">
                  <c:v>6423</c:v>
                </c:pt>
                <c:pt idx="77">
                  <c:v>6423</c:v>
                </c:pt>
                <c:pt idx="78">
                  <c:v>6422</c:v>
                </c:pt>
                <c:pt idx="79">
                  <c:v>6421</c:v>
                </c:pt>
                <c:pt idx="80">
                  <c:v>6420</c:v>
                </c:pt>
                <c:pt idx="81">
                  <c:v>6418</c:v>
                </c:pt>
                <c:pt idx="82">
                  <c:v>6418</c:v>
                </c:pt>
                <c:pt idx="83">
                  <c:v>6417</c:v>
                </c:pt>
                <c:pt idx="84">
                  <c:v>6415</c:v>
                </c:pt>
                <c:pt idx="85">
                  <c:v>6415</c:v>
                </c:pt>
                <c:pt idx="86">
                  <c:v>6415</c:v>
                </c:pt>
                <c:pt idx="87">
                  <c:v>6415</c:v>
                </c:pt>
                <c:pt idx="88">
                  <c:v>6418</c:v>
                </c:pt>
                <c:pt idx="89">
                  <c:v>6418</c:v>
                </c:pt>
                <c:pt idx="90">
                  <c:v>6417</c:v>
                </c:pt>
                <c:pt idx="91">
                  <c:v>6417</c:v>
                </c:pt>
                <c:pt idx="92">
                  <c:v>6418</c:v>
                </c:pt>
                <c:pt idx="93">
                  <c:v>6418</c:v>
                </c:pt>
                <c:pt idx="94">
                  <c:v>6417</c:v>
                </c:pt>
                <c:pt idx="95">
                  <c:v>6417</c:v>
                </c:pt>
                <c:pt idx="96">
                  <c:v>6417</c:v>
                </c:pt>
                <c:pt idx="97">
                  <c:v>6416</c:v>
                </c:pt>
                <c:pt idx="98">
                  <c:v>6414</c:v>
                </c:pt>
                <c:pt idx="99">
                  <c:v>6412</c:v>
                </c:pt>
                <c:pt idx="100">
                  <c:v>6410</c:v>
                </c:pt>
                <c:pt idx="101">
                  <c:v>6408</c:v>
                </c:pt>
                <c:pt idx="102">
                  <c:v>6409</c:v>
                </c:pt>
                <c:pt idx="103">
                  <c:v>6408</c:v>
                </c:pt>
                <c:pt idx="104">
                  <c:v>6405</c:v>
                </c:pt>
                <c:pt idx="105">
                  <c:v>6403</c:v>
                </c:pt>
                <c:pt idx="106">
                  <c:v>6402</c:v>
                </c:pt>
                <c:pt idx="107">
                  <c:v>6401</c:v>
                </c:pt>
                <c:pt idx="108">
                  <c:v>6402</c:v>
                </c:pt>
                <c:pt idx="109">
                  <c:v>6400</c:v>
                </c:pt>
                <c:pt idx="110">
                  <c:v>6398</c:v>
                </c:pt>
                <c:pt idx="111">
                  <c:v>6396</c:v>
                </c:pt>
                <c:pt idx="112">
                  <c:v>6394</c:v>
                </c:pt>
                <c:pt idx="113">
                  <c:v>6393</c:v>
                </c:pt>
                <c:pt idx="114">
                  <c:v>6391</c:v>
                </c:pt>
                <c:pt idx="115">
                  <c:v>6389</c:v>
                </c:pt>
                <c:pt idx="116">
                  <c:v>6387</c:v>
                </c:pt>
                <c:pt idx="117">
                  <c:v>6389</c:v>
                </c:pt>
                <c:pt idx="118">
                  <c:v>6387</c:v>
                </c:pt>
                <c:pt idx="119">
                  <c:v>6389</c:v>
                </c:pt>
                <c:pt idx="120">
                  <c:v>6388</c:v>
                </c:pt>
                <c:pt idx="121">
                  <c:v>6386</c:v>
                </c:pt>
                <c:pt idx="122">
                  <c:v>6384</c:v>
                </c:pt>
                <c:pt idx="123">
                  <c:v>6383</c:v>
                </c:pt>
                <c:pt idx="124">
                  <c:v>6381</c:v>
                </c:pt>
                <c:pt idx="125">
                  <c:v>6379</c:v>
                </c:pt>
                <c:pt idx="126">
                  <c:v>6378</c:v>
                </c:pt>
                <c:pt idx="127">
                  <c:v>6376</c:v>
                </c:pt>
                <c:pt idx="128">
                  <c:v>6375</c:v>
                </c:pt>
                <c:pt idx="129">
                  <c:v>6373.4</c:v>
                </c:pt>
                <c:pt idx="130">
                  <c:v>6373.9</c:v>
                </c:pt>
                <c:pt idx="131">
                  <c:v>6372.3</c:v>
                </c:pt>
                <c:pt idx="132">
                  <c:v>6372.8</c:v>
                </c:pt>
                <c:pt idx="133">
                  <c:v>6378.6</c:v>
                </c:pt>
                <c:pt idx="134">
                  <c:v>6380.1</c:v>
                </c:pt>
                <c:pt idx="135">
                  <c:v>6378.7</c:v>
                </c:pt>
                <c:pt idx="136">
                  <c:v>6380.2</c:v>
                </c:pt>
                <c:pt idx="137">
                  <c:v>6379</c:v>
                </c:pt>
                <c:pt idx="138">
                  <c:v>6377.3</c:v>
                </c:pt>
                <c:pt idx="139">
                  <c:v>6375.4</c:v>
                </c:pt>
                <c:pt idx="140">
                  <c:v>6375.2</c:v>
                </c:pt>
                <c:pt idx="141">
                  <c:v>6374.3</c:v>
                </c:pt>
                <c:pt idx="142">
                  <c:v>6373.7</c:v>
                </c:pt>
                <c:pt idx="143">
                  <c:v>6374.8</c:v>
                </c:pt>
                <c:pt idx="144">
                  <c:v>6374.6</c:v>
                </c:pt>
                <c:pt idx="145">
                  <c:v>6377.8</c:v>
                </c:pt>
                <c:pt idx="146">
                  <c:v>6379.7</c:v>
                </c:pt>
                <c:pt idx="147">
                  <c:v>6382</c:v>
                </c:pt>
                <c:pt idx="148">
                  <c:v>6384.3</c:v>
                </c:pt>
                <c:pt idx="149">
                  <c:v>6384.4</c:v>
                </c:pt>
                <c:pt idx="150">
                  <c:v>6383.8</c:v>
                </c:pt>
                <c:pt idx="151">
                  <c:v>6382.8</c:v>
                </c:pt>
                <c:pt idx="152">
                  <c:v>6381.8</c:v>
                </c:pt>
                <c:pt idx="153">
                  <c:v>6381.6</c:v>
                </c:pt>
                <c:pt idx="154">
                  <c:v>6380.8</c:v>
                </c:pt>
                <c:pt idx="155">
                  <c:v>6382</c:v>
                </c:pt>
                <c:pt idx="156">
                  <c:v>6384.5</c:v>
                </c:pt>
                <c:pt idx="157">
                  <c:v>6383.1</c:v>
                </c:pt>
                <c:pt idx="158">
                  <c:v>6382.3</c:v>
                </c:pt>
                <c:pt idx="159">
                  <c:v>6381.7</c:v>
                </c:pt>
                <c:pt idx="160">
                  <c:v>6381.6</c:v>
                </c:pt>
              </c:numCache>
            </c:numRef>
          </c:val>
        </c:ser>
        <c:axId val="8298579"/>
        <c:axId val="7578348"/>
      </c:areaChart>
      <c:catAx>
        <c:axId val="8298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7578348"/>
        <c:crosses val="autoZero"/>
        <c:auto val="1"/>
        <c:lblOffset val="100"/>
        <c:tickLblSkip val="10"/>
        <c:tickMarkSkip val="10"/>
        <c:noMultiLvlLbl val="0"/>
      </c:catAx>
      <c:valAx>
        <c:axId val="7578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Surface Elevation (feet)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98579"/>
        <c:crossesAt val="1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1200" verticalDpi="1200" orientation="landscape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1200" verticalDpi="1200" orientation="landscape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1200" verticalDpi="1200" orientation="landscape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1200" verticalDpi="1200" orientation="landscape"/>
  <headerFooter>
    <oddHeader>&amp;A</oddHeader>
    <oddFooter>Page &amp;P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1200" verticalDpi="1200" orientation="landscape"/>
  <headerFooter>
    <oddHeader>&amp;A</oddHeader>
    <oddFooter>Page &amp;P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&amp;C&amp;16Mono Lake Level&amp;10
1979-Present</oddHeader>
    <oddFooter>Prepared by Mono Lake Committee &amp;D&amp;RPage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headerFooter>
    <oddHeader>&amp;C&amp;22Mono Lake Levels and Water Exports&amp;10
(during transition period)</oddHeader>
    <oddFooter>Prepared by Mono Lake Committee &amp;D&amp;RPage &amp;P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</cdr:x>
      <cdr:y>0.43</cdr:y>
    </cdr:from>
    <cdr:to>
      <cdr:x>0.18775</cdr:x>
      <cdr:y>0.526</cdr:y>
    </cdr:to>
    <cdr:sp>
      <cdr:nvSpPr>
        <cdr:cNvPr id="1" name="Text 4"/>
        <cdr:cNvSpPr txBox="1">
          <a:spLocks noChangeArrowheads="1"/>
        </cdr:cNvSpPr>
      </cdr:nvSpPr>
      <cdr:spPr>
        <a:xfrm>
          <a:off x="933450" y="2543175"/>
          <a:ext cx="695325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Fall 1983, meromixis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begins</a:t>
          </a:r>
        </a:p>
      </cdr:txBody>
    </cdr:sp>
  </cdr:relSizeAnchor>
  <cdr:relSizeAnchor xmlns:cdr="http://schemas.openxmlformats.org/drawingml/2006/chartDrawing">
    <cdr:from>
      <cdr:x>0.17625</cdr:x>
      <cdr:y>0.58625</cdr:y>
    </cdr:from>
    <cdr:to>
      <cdr:x>0.30225</cdr:x>
      <cdr:y>0.64925</cdr:y>
    </cdr:to>
    <cdr:sp>
      <cdr:nvSpPr>
        <cdr:cNvPr id="2" name="Text 4"/>
        <cdr:cNvSpPr txBox="1">
          <a:spLocks noChangeArrowheads="1"/>
        </cdr:cNvSpPr>
      </cdr:nvSpPr>
      <cdr:spPr>
        <a:xfrm>
          <a:off x="1524000" y="3476625"/>
          <a:ext cx="10953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Fall 1995, meromixis begins</a:t>
          </a:r>
        </a:p>
      </cdr:txBody>
    </cdr:sp>
  </cdr:relSizeAnchor>
  <cdr:relSizeAnchor xmlns:cdr="http://schemas.openxmlformats.org/drawingml/2006/chartDrawing">
    <cdr:from>
      <cdr:x>0.60875</cdr:x>
      <cdr:y>0.54225</cdr:y>
    </cdr:from>
    <cdr:to>
      <cdr:x>0.7345</cdr:x>
      <cdr:y>0.601</cdr:y>
    </cdr:to>
    <cdr:sp>
      <cdr:nvSpPr>
        <cdr:cNvPr id="3" name="Text 4"/>
        <cdr:cNvSpPr txBox="1">
          <a:spLocks noChangeArrowheads="1"/>
        </cdr:cNvSpPr>
      </cdr:nvSpPr>
      <cdr:spPr>
        <a:xfrm>
          <a:off x="5276850" y="3209925"/>
          <a:ext cx="10953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Fall 1988, meromixis ends</a:t>
          </a:r>
        </a:p>
      </cdr:txBody>
    </cdr:sp>
  </cdr:relSizeAnchor>
  <cdr:relSizeAnchor xmlns:cdr="http://schemas.openxmlformats.org/drawingml/2006/chartDrawing">
    <cdr:from>
      <cdr:x>0.852</cdr:x>
      <cdr:y>0.24575</cdr:y>
    </cdr:from>
    <cdr:to>
      <cdr:x>0.935</cdr:x>
      <cdr:y>0.34775</cdr:y>
    </cdr:to>
    <cdr:sp>
      <cdr:nvSpPr>
        <cdr:cNvPr id="4" name="Text Box 4"/>
        <cdr:cNvSpPr txBox="1">
          <a:spLocks noChangeArrowheads="1"/>
        </cdr:cNvSpPr>
      </cdr:nvSpPr>
      <cdr:spPr>
        <a:xfrm>
          <a:off x="7391400" y="1457325"/>
          <a:ext cx="7239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Fall 2003,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meromixis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over</a:t>
          </a:r>
        </a:p>
      </cdr:txBody>
    </cdr:sp>
  </cdr:relSizeAnchor>
  <cdr:relSizeAnchor xmlns:cdr="http://schemas.openxmlformats.org/drawingml/2006/chartDrawing">
    <cdr:from>
      <cdr:x>0.1435</cdr:x>
      <cdr:y>0.15825</cdr:y>
    </cdr:from>
    <cdr:to>
      <cdr:x>0.22275</cdr:x>
      <cdr:y>0.2785</cdr:y>
    </cdr:to>
    <cdr:sp>
      <cdr:nvSpPr>
        <cdr:cNvPr id="5" name="Text 4"/>
        <cdr:cNvSpPr txBox="1">
          <a:spLocks noChangeArrowheads="1"/>
        </cdr:cNvSpPr>
      </cdr:nvSpPr>
      <cdr:spPr>
        <a:xfrm>
          <a:off x="1238250" y="933450"/>
          <a:ext cx="68580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Winter 2006, meromixis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begins</a:t>
          </a:r>
        </a:p>
      </cdr:txBody>
    </cdr:sp>
  </cdr:relSizeAnchor>
  <cdr:relSizeAnchor xmlns:cdr="http://schemas.openxmlformats.org/drawingml/2006/chartDrawing">
    <cdr:from>
      <cdr:x>0.332</cdr:x>
      <cdr:y>0.1485</cdr:y>
    </cdr:from>
    <cdr:to>
      <cdr:x>0.41275</cdr:x>
      <cdr:y>0.24425</cdr:y>
    </cdr:to>
    <cdr:sp>
      <cdr:nvSpPr>
        <cdr:cNvPr id="6" name="Text 4"/>
        <cdr:cNvSpPr txBox="1">
          <a:spLocks noChangeArrowheads="1"/>
        </cdr:cNvSpPr>
      </cdr:nvSpPr>
      <cdr:spPr>
        <a:xfrm>
          <a:off x="2876550" y="876300"/>
          <a:ext cx="70485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Fall 2007, meromixis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ends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0.11675</cdr:x>
      <cdr:y>0.4105</cdr:y>
    </cdr:from>
    <cdr:to>
      <cdr:x>0.72025</cdr:x>
      <cdr:y>0.44975</cdr:y>
    </cdr:to>
    <cdr:sp>
      <cdr:nvSpPr>
        <cdr:cNvPr id="1" name="Text Box 1"/>
        <cdr:cNvSpPr txBox="1">
          <a:spLocks noChangeArrowheads="1"/>
        </cdr:cNvSpPr>
      </cdr:nvSpPr>
      <cdr:spPr>
        <a:xfrm>
          <a:off x="771525" y="1790700"/>
          <a:ext cx="4010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6392 projected average post-transition lake level (D1631)</a:t>
          </a:r>
        </a:p>
      </cdr:txBody>
    </cdr:sp>
  </cdr:relSizeAnchor>
  <cdr:relSizeAnchor xmlns:cdr="http://schemas.openxmlformats.org/drawingml/2006/chartDrawing">
    <cdr:from>
      <cdr:x>0.106</cdr:x>
      <cdr:y>0.4615</cdr:y>
    </cdr:from>
    <cdr:to>
      <cdr:x>0.99</cdr:x>
      <cdr:y>0.4615</cdr:y>
    </cdr:to>
    <cdr:sp>
      <cdr:nvSpPr>
        <cdr:cNvPr id="2" name="Line 2"/>
        <cdr:cNvSpPr>
          <a:spLocks/>
        </cdr:cNvSpPr>
      </cdr:nvSpPr>
      <cdr:spPr>
        <a:xfrm>
          <a:off x="695325" y="2019300"/>
          <a:ext cx="5867400" cy="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0.003</cdr:x>
      <cdr:y>0.88775</cdr:y>
    </cdr:from>
    <cdr:to>
      <cdr:x>0.44275</cdr:x>
      <cdr:y>0.9685</cdr:y>
    </cdr:to>
    <cdr:sp>
      <cdr:nvSpPr>
        <cdr:cNvPr id="3" name="Text Box 3"/>
        <cdr:cNvSpPr txBox="1">
          <a:spLocks noChangeArrowheads="1"/>
        </cdr:cNvSpPr>
      </cdr:nvSpPr>
      <cdr:spPr>
        <a:xfrm>
          <a:off x="19050" y="3886200"/>
          <a:ext cx="2924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D1631 lake level assumes climate similar to 1940-89.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*1850-1911 lake levels are estimated values.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</cdr:x>
      <cdr:y>0.63225</cdr:y>
    </cdr:from>
    <cdr:to>
      <cdr:x>0.95</cdr:x>
      <cdr:y>0.63225</cdr:y>
    </cdr:to>
    <cdr:sp>
      <cdr:nvSpPr>
        <cdr:cNvPr id="1" name="Line 1"/>
        <cdr:cNvSpPr>
          <a:spLocks/>
        </cdr:cNvSpPr>
      </cdr:nvSpPr>
      <cdr:spPr>
        <a:xfrm flipV="1">
          <a:off x="838200" y="2619375"/>
          <a:ext cx="5391150" cy="0"/>
        </a:xfrm>
        <a:prstGeom prst="line">
          <a:avLst/>
        </a:prstGeom>
        <a:noFill/>
        <a:ln w="2476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0.128</cdr:x>
      <cdr:y>0.53575</cdr:y>
    </cdr:from>
    <cdr:to>
      <cdr:x>0.95</cdr:x>
      <cdr:y>0.5365</cdr:y>
    </cdr:to>
    <cdr:sp>
      <cdr:nvSpPr>
        <cdr:cNvPr id="2" name="Line 2"/>
        <cdr:cNvSpPr>
          <a:spLocks/>
        </cdr:cNvSpPr>
      </cdr:nvSpPr>
      <cdr:spPr>
        <a:xfrm flipV="1">
          <a:off x="838200" y="2219325"/>
          <a:ext cx="5391150" cy="0"/>
        </a:xfrm>
        <a:prstGeom prst="line">
          <a:avLst/>
        </a:prstGeom>
        <a:noFill/>
        <a:ln w="2476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0.686</cdr:x>
      <cdr:y>0.6865</cdr:y>
    </cdr:from>
    <cdr:to>
      <cdr:x>0.899</cdr:x>
      <cdr:y>0.736</cdr:y>
    </cdr:to>
    <cdr:sp>
      <cdr:nvSpPr>
        <cdr:cNvPr id="3" name="Text 3"/>
        <cdr:cNvSpPr txBox="1">
          <a:spLocks noChangeArrowheads="1"/>
        </cdr:cNvSpPr>
      </cdr:nvSpPr>
      <cdr:spPr>
        <a:xfrm>
          <a:off x="4495800" y="2847975"/>
          <a:ext cx="1400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 export allowed</a:t>
          </a:r>
        </a:p>
      </cdr:txBody>
    </cdr:sp>
  </cdr:relSizeAnchor>
  <cdr:relSizeAnchor xmlns:cdr="http://schemas.openxmlformats.org/drawingml/2006/chartDrawing">
    <cdr:from>
      <cdr:x>0.66275</cdr:x>
      <cdr:y>0.56725</cdr:y>
    </cdr:from>
    <cdr:to>
      <cdr:x>0.9335</cdr:x>
      <cdr:y>0.61425</cdr:y>
    </cdr:to>
    <cdr:sp>
      <cdr:nvSpPr>
        <cdr:cNvPr id="4" name="Text 4"/>
        <cdr:cNvSpPr txBox="1">
          <a:spLocks noChangeArrowheads="1"/>
        </cdr:cNvSpPr>
      </cdr:nvSpPr>
      <cdr:spPr>
        <a:xfrm>
          <a:off x="4343400" y="2352675"/>
          <a:ext cx="1781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4,500 acre-feet allowed</a:t>
          </a:r>
        </a:p>
      </cdr:txBody>
    </cdr:sp>
  </cdr:relSizeAnchor>
  <cdr:relSizeAnchor xmlns:cdr="http://schemas.openxmlformats.org/drawingml/2006/chartDrawing">
    <cdr:from>
      <cdr:x>0.6545</cdr:x>
      <cdr:y>0.43975</cdr:y>
    </cdr:from>
    <cdr:to>
      <cdr:x>0.92525</cdr:x>
      <cdr:y>0.49125</cdr:y>
    </cdr:to>
    <cdr:sp>
      <cdr:nvSpPr>
        <cdr:cNvPr id="5" name="Text 5"/>
        <cdr:cNvSpPr txBox="1">
          <a:spLocks noChangeArrowheads="1"/>
        </cdr:cNvSpPr>
      </cdr:nvSpPr>
      <cdr:spPr>
        <a:xfrm>
          <a:off x="4286250" y="1819275"/>
          <a:ext cx="1781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16,000 acre-feet allowed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38100</xdr:rowOff>
    </xdr:from>
    <xdr:to>
      <xdr:col>8</xdr:col>
      <xdr:colOff>1162050</xdr:colOff>
      <xdr:row>59</xdr:row>
      <xdr:rowOff>0</xdr:rowOff>
    </xdr:to>
    <xdr:graphicFrame>
      <xdr:nvGraphicFramePr>
        <xdr:cNvPr id="1" name="Chart 1"/>
        <xdr:cNvGraphicFramePr/>
      </xdr:nvGraphicFramePr>
      <xdr:xfrm>
        <a:off x="9525" y="4610100"/>
        <a:ext cx="66389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76200</xdr:rowOff>
    </xdr:from>
    <xdr:to>
      <xdr:col>8</xdr:col>
      <xdr:colOff>1123950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47625" y="76200"/>
        <a:ext cx="656272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14</xdr:col>
      <xdr:colOff>285750</xdr:colOff>
      <xdr:row>30</xdr:row>
      <xdr:rowOff>95250</xdr:rowOff>
    </xdr:to>
    <xdr:graphicFrame>
      <xdr:nvGraphicFramePr>
        <xdr:cNvPr id="1" name="Chart 6"/>
        <xdr:cNvGraphicFramePr/>
      </xdr:nvGraphicFramePr>
      <xdr:xfrm>
        <a:off x="2762250" y="28575"/>
        <a:ext cx="76295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0.69</cdr:y>
    </cdr:from>
    <cdr:to>
      <cdr:x>0.9615</cdr:x>
      <cdr:y>0.69</cdr:y>
    </cdr:to>
    <cdr:sp>
      <cdr:nvSpPr>
        <cdr:cNvPr id="1" name="Line 1"/>
        <cdr:cNvSpPr>
          <a:spLocks/>
        </cdr:cNvSpPr>
      </cdr:nvSpPr>
      <cdr:spPr>
        <a:xfrm>
          <a:off x="695325" y="4076700"/>
          <a:ext cx="7629525" cy="0"/>
        </a:xfrm>
        <a:prstGeom prst="line">
          <a:avLst/>
        </a:prstGeom>
        <a:noFill/>
        <a:ln w="2476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0.081</cdr:x>
      <cdr:y>0.55525</cdr:y>
    </cdr:from>
    <cdr:to>
      <cdr:x>0.9615</cdr:x>
      <cdr:y>0.55525</cdr:y>
    </cdr:to>
    <cdr:sp>
      <cdr:nvSpPr>
        <cdr:cNvPr id="2" name="Line 2"/>
        <cdr:cNvSpPr>
          <a:spLocks/>
        </cdr:cNvSpPr>
      </cdr:nvSpPr>
      <cdr:spPr>
        <a:xfrm flipV="1">
          <a:off x="695325" y="3276600"/>
          <a:ext cx="7629525" cy="0"/>
        </a:xfrm>
        <a:prstGeom prst="line">
          <a:avLst/>
        </a:prstGeom>
        <a:noFill/>
        <a:ln w="2476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0.21325</cdr:x>
      <cdr:y>0.70825</cdr:y>
    </cdr:from>
    <cdr:to>
      <cdr:x>0.44125</cdr:x>
      <cdr:y>0.76575</cdr:y>
    </cdr:to>
    <cdr:sp>
      <cdr:nvSpPr>
        <cdr:cNvPr id="3" name="Text 3"/>
        <cdr:cNvSpPr txBox="1">
          <a:spLocks noChangeArrowheads="1"/>
        </cdr:cNvSpPr>
      </cdr:nvSpPr>
      <cdr:spPr>
        <a:xfrm>
          <a:off x="1847850" y="4181475"/>
          <a:ext cx="19716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no export allowed</a:t>
          </a:r>
        </a:p>
      </cdr:txBody>
    </cdr:sp>
  </cdr:relSizeAnchor>
  <cdr:relSizeAnchor xmlns:cdr="http://schemas.openxmlformats.org/drawingml/2006/chartDrawing">
    <cdr:from>
      <cdr:x>0.264</cdr:x>
      <cdr:y>0.6055</cdr:y>
    </cdr:from>
    <cdr:to>
      <cdr:x>0.50075</cdr:x>
      <cdr:y>0.656</cdr:y>
    </cdr:to>
    <cdr:sp>
      <cdr:nvSpPr>
        <cdr:cNvPr id="4" name="Text 4"/>
        <cdr:cNvSpPr txBox="1">
          <a:spLocks noChangeArrowheads="1"/>
        </cdr:cNvSpPr>
      </cdr:nvSpPr>
      <cdr:spPr>
        <a:xfrm>
          <a:off x="2286000" y="3581400"/>
          <a:ext cx="20478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4,500 acre-feet allowed</a:t>
          </a:r>
        </a:p>
      </cdr:txBody>
    </cdr:sp>
  </cdr:relSizeAnchor>
  <cdr:relSizeAnchor xmlns:cdr="http://schemas.openxmlformats.org/drawingml/2006/chartDrawing">
    <cdr:from>
      <cdr:x>0.343</cdr:x>
      <cdr:y>0.49</cdr:y>
    </cdr:from>
    <cdr:to>
      <cdr:x>0.593</cdr:x>
      <cdr:y>0.54025</cdr:y>
    </cdr:to>
    <cdr:sp>
      <cdr:nvSpPr>
        <cdr:cNvPr id="5" name="Text 5"/>
        <cdr:cNvSpPr txBox="1">
          <a:spLocks noChangeArrowheads="1"/>
        </cdr:cNvSpPr>
      </cdr:nvSpPr>
      <cdr:spPr>
        <a:xfrm>
          <a:off x="2971800" y="2895600"/>
          <a:ext cx="21717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16,000 acre-feet allowed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0-Outreach\Info%20Request%20Sheets\lake%20level%20charts\1850-present%20Lake%20Lev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"/>
      <sheetName val="Elevation"/>
      <sheetName val="oldchart"/>
      <sheetName val="future"/>
      <sheetName val="Volume"/>
      <sheetName val="Surface Area"/>
    </sheetNames>
    <sheetDataSet>
      <sheetData sheetId="0">
        <row r="68">
          <cell r="A68">
            <v>1850</v>
          </cell>
          <cell r="B68">
            <v>6407</v>
          </cell>
        </row>
        <row r="69">
          <cell r="A69">
            <v>1851</v>
          </cell>
          <cell r="B69">
            <v>6406</v>
          </cell>
        </row>
        <row r="70">
          <cell r="A70">
            <v>1852</v>
          </cell>
          <cell r="B70">
            <v>6405</v>
          </cell>
        </row>
        <row r="71">
          <cell r="A71">
            <v>1853</v>
          </cell>
          <cell r="B71">
            <v>6408</v>
          </cell>
        </row>
        <row r="72">
          <cell r="A72">
            <v>1854</v>
          </cell>
          <cell r="B72">
            <v>6408</v>
          </cell>
        </row>
        <row r="73">
          <cell r="A73">
            <v>1855</v>
          </cell>
          <cell r="B73">
            <v>6407</v>
          </cell>
        </row>
        <row r="74">
          <cell r="A74">
            <v>1856</v>
          </cell>
          <cell r="B74">
            <v>6407</v>
          </cell>
        </row>
        <row r="75">
          <cell r="A75">
            <v>1857</v>
          </cell>
          <cell r="B75">
            <v>6407</v>
          </cell>
        </row>
        <row r="76">
          <cell r="A76">
            <v>1858</v>
          </cell>
          <cell r="B76">
            <v>6406</v>
          </cell>
        </row>
        <row r="77">
          <cell r="A77">
            <v>1859</v>
          </cell>
          <cell r="B77">
            <v>6405</v>
          </cell>
        </row>
        <row r="78">
          <cell r="A78">
            <v>1860</v>
          </cell>
          <cell r="B78">
            <v>6405</v>
          </cell>
        </row>
        <row r="79">
          <cell r="A79">
            <v>1861</v>
          </cell>
          <cell r="B79">
            <v>6404</v>
          </cell>
        </row>
        <row r="80">
          <cell r="A80">
            <v>1862</v>
          </cell>
          <cell r="B80">
            <v>6411</v>
          </cell>
        </row>
        <row r="81">
          <cell r="A81">
            <v>1863</v>
          </cell>
          <cell r="B81">
            <v>6410</v>
          </cell>
        </row>
        <row r="82">
          <cell r="A82">
            <v>1864</v>
          </cell>
          <cell r="B82">
            <v>6408</v>
          </cell>
        </row>
        <row r="83">
          <cell r="A83">
            <v>1865</v>
          </cell>
          <cell r="B83">
            <v>6407</v>
          </cell>
        </row>
        <row r="84">
          <cell r="A84">
            <v>1866</v>
          </cell>
          <cell r="B84">
            <v>6406</v>
          </cell>
        </row>
        <row r="85">
          <cell r="A85">
            <v>1867</v>
          </cell>
          <cell r="B85">
            <v>6409</v>
          </cell>
        </row>
        <row r="86">
          <cell r="A86">
            <v>1868</v>
          </cell>
          <cell r="B86">
            <v>6412</v>
          </cell>
        </row>
        <row r="87">
          <cell r="A87">
            <v>1869</v>
          </cell>
          <cell r="B87">
            <v>6412</v>
          </cell>
        </row>
        <row r="88">
          <cell r="A88">
            <v>1870</v>
          </cell>
          <cell r="B88">
            <v>6411</v>
          </cell>
        </row>
        <row r="89">
          <cell r="A89">
            <v>1871</v>
          </cell>
          <cell r="B89">
            <v>6412</v>
          </cell>
        </row>
        <row r="90">
          <cell r="A90">
            <v>1872</v>
          </cell>
          <cell r="B90">
            <v>6412</v>
          </cell>
        </row>
        <row r="91">
          <cell r="A91">
            <v>1873</v>
          </cell>
          <cell r="B91">
            <v>6412</v>
          </cell>
        </row>
        <row r="92">
          <cell r="A92">
            <v>1874</v>
          </cell>
          <cell r="B92">
            <v>6412</v>
          </cell>
        </row>
        <row r="93">
          <cell r="A93">
            <v>1875</v>
          </cell>
          <cell r="B93">
            <v>6412</v>
          </cell>
        </row>
        <row r="94">
          <cell r="A94">
            <v>1876</v>
          </cell>
          <cell r="B94">
            <v>6412</v>
          </cell>
        </row>
        <row r="95">
          <cell r="A95">
            <v>1877</v>
          </cell>
          <cell r="B95">
            <v>6412</v>
          </cell>
        </row>
        <row r="96">
          <cell r="A96">
            <v>1878</v>
          </cell>
          <cell r="B96">
            <v>6412</v>
          </cell>
        </row>
        <row r="97">
          <cell r="A97">
            <v>1879</v>
          </cell>
          <cell r="B97">
            <v>6413</v>
          </cell>
        </row>
        <row r="98">
          <cell r="A98">
            <v>1880</v>
          </cell>
          <cell r="B98">
            <v>6413</v>
          </cell>
        </row>
        <row r="99">
          <cell r="A99">
            <v>1881</v>
          </cell>
          <cell r="B99">
            <v>6413</v>
          </cell>
        </row>
        <row r="100">
          <cell r="A100">
            <v>1882</v>
          </cell>
          <cell r="B100">
            <v>6412</v>
          </cell>
        </row>
        <row r="101">
          <cell r="A101">
            <v>1883</v>
          </cell>
          <cell r="B101">
            <v>6411</v>
          </cell>
        </row>
        <row r="102">
          <cell r="A102">
            <v>1884</v>
          </cell>
          <cell r="B102">
            <v>6409</v>
          </cell>
        </row>
        <row r="103">
          <cell r="A103">
            <v>1885</v>
          </cell>
          <cell r="B103">
            <v>6409</v>
          </cell>
        </row>
        <row r="104">
          <cell r="A104">
            <v>1886</v>
          </cell>
          <cell r="B104">
            <v>6409</v>
          </cell>
        </row>
        <row r="105">
          <cell r="A105">
            <v>1887</v>
          </cell>
          <cell r="B105">
            <v>6409</v>
          </cell>
        </row>
        <row r="106">
          <cell r="A106">
            <v>1888</v>
          </cell>
          <cell r="B106">
            <v>6409</v>
          </cell>
        </row>
        <row r="107">
          <cell r="A107">
            <v>1889</v>
          </cell>
          <cell r="B107">
            <v>6409</v>
          </cell>
        </row>
        <row r="108">
          <cell r="A108">
            <v>1890</v>
          </cell>
          <cell r="B108">
            <v>6410</v>
          </cell>
        </row>
        <row r="109">
          <cell r="A109">
            <v>1891</v>
          </cell>
          <cell r="B109">
            <v>6412</v>
          </cell>
        </row>
        <row r="110">
          <cell r="A110">
            <v>1892</v>
          </cell>
          <cell r="B110">
            <v>6413</v>
          </cell>
        </row>
        <row r="111">
          <cell r="A111">
            <v>1893</v>
          </cell>
          <cell r="B111">
            <v>6413</v>
          </cell>
        </row>
        <row r="112">
          <cell r="A112">
            <v>1894</v>
          </cell>
          <cell r="B112">
            <v>6416</v>
          </cell>
        </row>
        <row r="113">
          <cell r="A113">
            <v>1895</v>
          </cell>
          <cell r="B113">
            <v>6416</v>
          </cell>
        </row>
        <row r="114">
          <cell r="A114">
            <v>1896</v>
          </cell>
          <cell r="B114">
            <v>6416</v>
          </cell>
        </row>
        <row r="115">
          <cell r="A115">
            <v>1897</v>
          </cell>
          <cell r="B115">
            <v>6417</v>
          </cell>
        </row>
        <row r="116">
          <cell r="A116">
            <v>1898</v>
          </cell>
          <cell r="B116">
            <v>6416</v>
          </cell>
        </row>
        <row r="117">
          <cell r="A117">
            <v>1899</v>
          </cell>
          <cell r="B117">
            <v>6416</v>
          </cell>
        </row>
        <row r="118">
          <cell r="A118">
            <v>1900</v>
          </cell>
          <cell r="B118">
            <v>6416</v>
          </cell>
        </row>
        <row r="119">
          <cell r="A119">
            <v>1901</v>
          </cell>
          <cell r="B119">
            <v>6415</v>
          </cell>
        </row>
        <row r="120">
          <cell r="A120">
            <v>1902</v>
          </cell>
          <cell r="B120">
            <v>6416</v>
          </cell>
        </row>
        <row r="121">
          <cell r="A121">
            <v>1903</v>
          </cell>
          <cell r="B121">
            <v>6416</v>
          </cell>
        </row>
        <row r="122">
          <cell r="A122">
            <v>1904</v>
          </cell>
          <cell r="B122">
            <v>6416</v>
          </cell>
        </row>
        <row r="123">
          <cell r="A123">
            <v>1905</v>
          </cell>
          <cell r="B123">
            <v>6417</v>
          </cell>
        </row>
        <row r="124">
          <cell r="A124">
            <v>1906</v>
          </cell>
          <cell r="B124">
            <v>6417</v>
          </cell>
        </row>
        <row r="125">
          <cell r="A125">
            <v>1907</v>
          </cell>
          <cell r="B125">
            <v>6420</v>
          </cell>
        </row>
        <row r="126">
          <cell r="A126">
            <v>1908</v>
          </cell>
          <cell r="B126">
            <v>6421</v>
          </cell>
        </row>
        <row r="127">
          <cell r="A127">
            <v>1909</v>
          </cell>
          <cell r="B127">
            <v>6420</v>
          </cell>
        </row>
        <row r="128">
          <cell r="A128">
            <v>1910</v>
          </cell>
          <cell r="B128">
            <v>6421</v>
          </cell>
        </row>
        <row r="129">
          <cell r="A129">
            <v>1911</v>
          </cell>
          <cell r="B129">
            <v>6422</v>
          </cell>
        </row>
        <row r="130">
          <cell r="A130">
            <v>1912</v>
          </cell>
          <cell r="B130">
            <v>6423</v>
          </cell>
        </row>
        <row r="131">
          <cell r="A131">
            <v>1913</v>
          </cell>
          <cell r="B131">
            <v>6423</v>
          </cell>
        </row>
        <row r="132">
          <cell r="A132">
            <v>1914</v>
          </cell>
          <cell r="B132">
            <v>6425</v>
          </cell>
        </row>
        <row r="133">
          <cell r="A133">
            <v>1915</v>
          </cell>
          <cell r="B133">
            <v>6426</v>
          </cell>
        </row>
        <row r="134">
          <cell r="A134">
            <v>1916</v>
          </cell>
          <cell r="B134">
            <v>6426</v>
          </cell>
        </row>
        <row r="135">
          <cell r="A135">
            <v>1917</v>
          </cell>
          <cell r="B135">
            <v>6426</v>
          </cell>
        </row>
        <row r="136">
          <cell r="A136">
            <v>1918</v>
          </cell>
          <cell r="B136">
            <v>6427</v>
          </cell>
        </row>
        <row r="137">
          <cell r="A137">
            <v>1919</v>
          </cell>
          <cell r="B137">
            <v>6427</v>
          </cell>
        </row>
        <row r="138">
          <cell r="A138">
            <v>1920</v>
          </cell>
          <cell r="B138">
            <v>6426</v>
          </cell>
        </row>
        <row r="139">
          <cell r="A139">
            <v>1921</v>
          </cell>
          <cell r="B139">
            <v>6426</v>
          </cell>
        </row>
        <row r="140">
          <cell r="A140">
            <v>1922</v>
          </cell>
          <cell r="B140">
            <v>6426</v>
          </cell>
        </row>
        <row r="141">
          <cell r="A141">
            <v>1923</v>
          </cell>
          <cell r="B141">
            <v>6426</v>
          </cell>
        </row>
        <row r="142">
          <cell r="A142">
            <v>1924</v>
          </cell>
          <cell r="B142">
            <v>6425</v>
          </cell>
        </row>
        <row r="143">
          <cell r="A143">
            <v>1925</v>
          </cell>
          <cell r="B143">
            <v>6424</v>
          </cell>
        </row>
        <row r="144">
          <cell r="A144">
            <v>1926</v>
          </cell>
          <cell r="B144">
            <v>6423</v>
          </cell>
        </row>
        <row r="145">
          <cell r="A145">
            <v>1927</v>
          </cell>
          <cell r="B145">
            <v>6423</v>
          </cell>
        </row>
        <row r="146">
          <cell r="A146">
            <v>1928</v>
          </cell>
          <cell r="B146">
            <v>6422</v>
          </cell>
        </row>
        <row r="147">
          <cell r="A147">
            <v>1929</v>
          </cell>
          <cell r="B147">
            <v>6421</v>
          </cell>
        </row>
        <row r="148">
          <cell r="A148">
            <v>1930</v>
          </cell>
          <cell r="B148">
            <v>6420</v>
          </cell>
        </row>
        <row r="149">
          <cell r="A149">
            <v>1931</v>
          </cell>
          <cell r="B149">
            <v>6418</v>
          </cell>
        </row>
        <row r="150">
          <cell r="A150">
            <v>1932</v>
          </cell>
          <cell r="B150">
            <v>6418</v>
          </cell>
        </row>
        <row r="151">
          <cell r="A151">
            <v>1933</v>
          </cell>
          <cell r="B151">
            <v>6417</v>
          </cell>
        </row>
        <row r="152">
          <cell r="A152">
            <v>1934</v>
          </cell>
          <cell r="B152">
            <v>6415</v>
          </cell>
        </row>
        <row r="153">
          <cell r="A153">
            <v>1935</v>
          </cell>
          <cell r="B153">
            <v>6415</v>
          </cell>
        </row>
        <row r="154">
          <cell r="A154">
            <v>1936</v>
          </cell>
          <cell r="B154">
            <v>6415</v>
          </cell>
        </row>
        <row r="155">
          <cell r="A155">
            <v>1937</v>
          </cell>
          <cell r="B155">
            <v>6415</v>
          </cell>
        </row>
        <row r="156">
          <cell r="A156">
            <v>1938</v>
          </cell>
          <cell r="B156">
            <v>6418</v>
          </cell>
        </row>
        <row r="157">
          <cell r="A157">
            <v>1939</v>
          </cell>
          <cell r="B157">
            <v>6418</v>
          </cell>
        </row>
        <row r="158">
          <cell r="A158">
            <v>1940</v>
          </cell>
          <cell r="B158">
            <v>6417</v>
          </cell>
        </row>
        <row r="159">
          <cell r="A159">
            <v>1941</v>
          </cell>
          <cell r="B159">
            <v>6417</v>
          </cell>
        </row>
        <row r="160">
          <cell r="A160">
            <v>1942</v>
          </cell>
          <cell r="B160">
            <v>6418</v>
          </cell>
        </row>
        <row r="161">
          <cell r="A161">
            <v>1943</v>
          </cell>
          <cell r="B161">
            <v>6418</v>
          </cell>
        </row>
        <row r="162">
          <cell r="A162">
            <v>1944</v>
          </cell>
          <cell r="B162">
            <v>6417</v>
          </cell>
        </row>
        <row r="163">
          <cell r="A163">
            <v>1945</v>
          </cell>
          <cell r="B163">
            <v>6417</v>
          </cell>
        </row>
        <row r="164">
          <cell r="A164">
            <v>1946</v>
          </cell>
          <cell r="B164">
            <v>6417</v>
          </cell>
        </row>
        <row r="165">
          <cell r="A165">
            <v>1947</v>
          </cell>
          <cell r="B165">
            <v>6416</v>
          </cell>
        </row>
        <row r="166">
          <cell r="A166">
            <v>1948</v>
          </cell>
          <cell r="B166">
            <v>6414</v>
          </cell>
        </row>
        <row r="167">
          <cell r="A167">
            <v>1949</v>
          </cell>
          <cell r="B167">
            <v>6412</v>
          </cell>
        </row>
        <row r="168">
          <cell r="A168">
            <v>1950</v>
          </cell>
          <cell r="B168">
            <v>6410</v>
          </cell>
        </row>
        <row r="169">
          <cell r="A169">
            <v>1951</v>
          </cell>
          <cell r="B169">
            <v>6408</v>
          </cell>
        </row>
        <row r="170">
          <cell r="A170">
            <v>1952</v>
          </cell>
          <cell r="B170">
            <v>6409</v>
          </cell>
        </row>
        <row r="171">
          <cell r="A171">
            <v>1953</v>
          </cell>
          <cell r="B171">
            <v>6408</v>
          </cell>
        </row>
        <row r="172">
          <cell r="A172">
            <v>1954</v>
          </cell>
          <cell r="B172">
            <v>6405</v>
          </cell>
        </row>
        <row r="173">
          <cell r="A173">
            <v>1955</v>
          </cell>
          <cell r="B173">
            <v>6403</v>
          </cell>
        </row>
        <row r="174">
          <cell r="A174">
            <v>1956</v>
          </cell>
          <cell r="B174">
            <v>6402</v>
          </cell>
        </row>
        <row r="175">
          <cell r="A175">
            <v>1957</v>
          </cell>
          <cell r="B175">
            <v>6401</v>
          </cell>
        </row>
        <row r="176">
          <cell r="A176">
            <v>1958</v>
          </cell>
          <cell r="B176">
            <v>6402</v>
          </cell>
        </row>
        <row r="177">
          <cell r="A177">
            <v>1959</v>
          </cell>
          <cell r="B177">
            <v>6400</v>
          </cell>
        </row>
        <row r="178">
          <cell r="A178">
            <v>1960</v>
          </cell>
          <cell r="B178">
            <v>6398</v>
          </cell>
        </row>
        <row r="179">
          <cell r="A179">
            <v>1961</v>
          </cell>
          <cell r="B179">
            <v>6396</v>
          </cell>
        </row>
        <row r="180">
          <cell r="A180">
            <v>1962</v>
          </cell>
          <cell r="B180">
            <v>6394</v>
          </cell>
        </row>
        <row r="181">
          <cell r="A181">
            <v>1963</v>
          </cell>
          <cell r="B181">
            <v>6393</v>
          </cell>
        </row>
        <row r="182">
          <cell r="A182">
            <v>1964</v>
          </cell>
          <cell r="B182">
            <v>6391</v>
          </cell>
        </row>
        <row r="183">
          <cell r="A183">
            <v>1965</v>
          </cell>
          <cell r="B183">
            <v>6389</v>
          </cell>
        </row>
        <row r="184">
          <cell r="A184">
            <v>1966</v>
          </cell>
          <cell r="B184">
            <v>6387</v>
          </cell>
        </row>
        <row r="185">
          <cell r="A185">
            <v>1967</v>
          </cell>
          <cell r="B185">
            <v>6389</v>
          </cell>
        </row>
        <row r="186">
          <cell r="A186">
            <v>1968</v>
          </cell>
          <cell r="B186">
            <v>6387</v>
          </cell>
        </row>
        <row r="187">
          <cell r="A187">
            <v>1969</v>
          </cell>
          <cell r="B187">
            <v>6389</v>
          </cell>
        </row>
        <row r="188">
          <cell r="A188">
            <v>1970</v>
          </cell>
          <cell r="B188">
            <v>6388</v>
          </cell>
        </row>
        <row r="189">
          <cell r="A189">
            <v>1971</v>
          </cell>
          <cell r="B189">
            <v>6386</v>
          </cell>
        </row>
        <row r="190">
          <cell r="A190">
            <v>1972</v>
          </cell>
          <cell r="B190">
            <v>6384</v>
          </cell>
        </row>
        <row r="191">
          <cell r="A191">
            <v>1973</v>
          </cell>
          <cell r="B191">
            <v>6383</v>
          </cell>
        </row>
        <row r="192">
          <cell r="A192">
            <v>1974</v>
          </cell>
          <cell r="B192">
            <v>6381</v>
          </cell>
        </row>
        <row r="193">
          <cell r="A193">
            <v>1975</v>
          </cell>
          <cell r="B193">
            <v>6379</v>
          </cell>
        </row>
        <row r="194">
          <cell r="A194">
            <v>1976</v>
          </cell>
          <cell r="B194">
            <v>6378</v>
          </cell>
        </row>
        <row r="195">
          <cell r="A195">
            <v>1977</v>
          </cell>
          <cell r="B195">
            <v>6376</v>
          </cell>
        </row>
        <row r="196">
          <cell r="A196">
            <v>1978</v>
          </cell>
          <cell r="B196">
            <v>6375</v>
          </cell>
        </row>
        <row r="197">
          <cell r="A197">
            <v>1979</v>
          </cell>
          <cell r="B197">
            <v>6373.4</v>
          </cell>
        </row>
        <row r="198">
          <cell r="A198">
            <v>1980</v>
          </cell>
          <cell r="B198">
            <v>6373.9</v>
          </cell>
        </row>
        <row r="199">
          <cell r="A199">
            <v>1981</v>
          </cell>
          <cell r="B199">
            <v>6372.3</v>
          </cell>
        </row>
        <row r="200">
          <cell r="A200">
            <v>1982</v>
          </cell>
          <cell r="B200">
            <v>6372.8</v>
          </cell>
        </row>
        <row r="201">
          <cell r="A201">
            <v>1983</v>
          </cell>
          <cell r="B201">
            <v>6378.6</v>
          </cell>
        </row>
        <row r="202">
          <cell r="A202">
            <v>1984</v>
          </cell>
          <cell r="B202">
            <v>6380.1</v>
          </cell>
        </row>
        <row r="203">
          <cell r="A203">
            <v>1985</v>
          </cell>
          <cell r="B203">
            <v>6378.7</v>
          </cell>
        </row>
        <row r="204">
          <cell r="A204">
            <v>1986</v>
          </cell>
          <cell r="B204">
            <v>6380.2</v>
          </cell>
        </row>
        <row r="205">
          <cell r="A205">
            <v>1987</v>
          </cell>
          <cell r="B205">
            <v>6379</v>
          </cell>
        </row>
        <row r="206">
          <cell r="A206">
            <v>1988</v>
          </cell>
          <cell r="B206">
            <v>6377.3</v>
          </cell>
        </row>
        <row r="207">
          <cell r="A207">
            <v>1989</v>
          </cell>
          <cell r="B207">
            <v>6375.4</v>
          </cell>
        </row>
        <row r="208">
          <cell r="A208">
            <v>1990</v>
          </cell>
          <cell r="B208">
            <v>6375.2</v>
          </cell>
        </row>
        <row r="209">
          <cell r="A209">
            <v>1991</v>
          </cell>
          <cell r="B209">
            <v>6374.3</v>
          </cell>
        </row>
        <row r="210">
          <cell r="A210">
            <v>1992</v>
          </cell>
          <cell r="B210">
            <v>6373.7</v>
          </cell>
        </row>
        <row r="211">
          <cell r="A211">
            <v>1993</v>
          </cell>
          <cell r="B211">
            <v>6374.8</v>
          </cell>
        </row>
        <row r="212">
          <cell r="A212">
            <v>1994</v>
          </cell>
          <cell r="B212">
            <v>6374.6</v>
          </cell>
        </row>
        <row r="213">
          <cell r="A213">
            <v>1995</v>
          </cell>
          <cell r="B213">
            <v>6377.8</v>
          </cell>
        </row>
        <row r="214">
          <cell r="A214">
            <v>1996</v>
          </cell>
          <cell r="B214">
            <v>6379.7</v>
          </cell>
        </row>
        <row r="215">
          <cell r="A215">
            <v>1997</v>
          </cell>
          <cell r="B215">
            <v>6382</v>
          </cell>
        </row>
        <row r="216">
          <cell r="A216">
            <v>1998</v>
          </cell>
          <cell r="B216">
            <v>6384.3</v>
          </cell>
        </row>
        <row r="217">
          <cell r="A217">
            <v>1999</v>
          </cell>
          <cell r="B217">
            <v>6384.4</v>
          </cell>
        </row>
        <row r="218">
          <cell r="A218">
            <v>2000</v>
          </cell>
          <cell r="B218">
            <v>6383.8</v>
          </cell>
        </row>
        <row r="219">
          <cell r="A219">
            <v>2001</v>
          </cell>
          <cell r="B219">
            <v>6382.8</v>
          </cell>
        </row>
        <row r="220">
          <cell r="A220">
            <v>2002</v>
          </cell>
          <cell r="B220">
            <v>6381.8</v>
          </cell>
        </row>
        <row r="221">
          <cell r="A221">
            <v>2003</v>
          </cell>
          <cell r="B221">
            <v>6381.6</v>
          </cell>
        </row>
        <row r="222">
          <cell r="A222">
            <v>2004</v>
          </cell>
          <cell r="B222">
            <v>6380.8</v>
          </cell>
        </row>
        <row r="223">
          <cell r="A223">
            <v>2005</v>
          </cell>
          <cell r="B223">
            <v>6382</v>
          </cell>
        </row>
        <row r="224">
          <cell r="A224">
            <v>2006</v>
          </cell>
          <cell r="B224">
            <v>6384.5</v>
          </cell>
        </row>
        <row r="225">
          <cell r="A225">
            <v>2007</v>
          </cell>
          <cell r="B225">
            <v>6383.1</v>
          </cell>
        </row>
        <row r="226">
          <cell r="A226">
            <v>2008</v>
          </cell>
          <cell r="B226">
            <v>6382.3</v>
          </cell>
        </row>
        <row r="227">
          <cell r="A227">
            <v>2009</v>
          </cell>
          <cell r="B227">
            <v>6381.7</v>
          </cell>
        </row>
        <row r="228">
          <cell r="A228">
            <v>2010</v>
          </cell>
          <cell r="B228">
            <v>6381.6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34"/>
  <sheetViews>
    <sheetView zoomScalePageLayoutView="0" workbookViewId="0" topLeftCell="AE172">
      <selection activeCell="AS189" sqref="AS189"/>
    </sheetView>
  </sheetViews>
  <sheetFormatPr defaultColWidth="10.875" defaultRowHeight="12"/>
  <cols>
    <col min="1" max="2" width="9.375" style="2" customWidth="1"/>
    <col min="3" max="3" width="11.25390625" style="2" customWidth="1"/>
    <col min="4" max="4" width="9.125" style="2" customWidth="1"/>
    <col min="5" max="5" width="8.875" style="2" customWidth="1"/>
    <col min="6" max="6" width="3.875" style="2" customWidth="1"/>
    <col min="7" max="7" width="8.375" style="2" customWidth="1"/>
    <col min="8" max="8" width="8.875" style="2" customWidth="1"/>
    <col min="9" max="9" width="7.625" style="2" customWidth="1"/>
    <col min="10" max="10" width="7.875" style="2" customWidth="1"/>
    <col min="11" max="11" width="7.875" style="6" customWidth="1"/>
    <col min="12" max="12" width="6.625" style="2" customWidth="1"/>
    <col min="13" max="13" width="7.875" style="2" customWidth="1"/>
    <col min="14" max="14" width="7.875" style="6" customWidth="1"/>
    <col min="15" max="15" width="3.875" style="2" customWidth="1"/>
    <col min="16" max="17" width="7.875" style="2" customWidth="1"/>
    <col min="18" max="18" width="3.875" style="2" customWidth="1"/>
    <col min="19" max="20" width="7.875" style="2" customWidth="1"/>
    <col min="21" max="21" width="3.875" style="2" customWidth="1"/>
    <col min="22" max="23" width="10.875" style="2" customWidth="1"/>
    <col min="24" max="24" width="7.25390625" style="2" customWidth="1"/>
    <col min="25" max="16384" width="10.875" style="2" customWidth="1"/>
  </cols>
  <sheetData>
    <row r="1" spans="1:16" s="3" customFormat="1" ht="15.75">
      <c r="A1" s="12" t="s">
        <v>66</v>
      </c>
      <c r="B1" s="10"/>
      <c r="C1" s="9"/>
      <c r="D1" s="11"/>
      <c r="E1" s="10"/>
      <c r="F1" s="11"/>
      <c r="G1" s="9"/>
      <c r="H1" s="10"/>
      <c r="I1" s="12" t="s">
        <v>66</v>
      </c>
      <c r="J1" s="9"/>
      <c r="K1" s="10"/>
      <c r="L1" s="9"/>
      <c r="M1" s="9"/>
      <c r="N1" s="10"/>
      <c r="O1" s="9"/>
      <c r="P1" s="9"/>
    </row>
    <row r="2" spans="1:16" s="3" customFormat="1" ht="12">
      <c r="A2" s="9" t="s">
        <v>0</v>
      </c>
      <c r="B2" s="10"/>
      <c r="C2" s="9"/>
      <c r="D2" s="11"/>
      <c r="E2" s="10"/>
      <c r="F2" s="9"/>
      <c r="G2" s="9"/>
      <c r="H2" s="10"/>
      <c r="I2" s="9" t="s">
        <v>0</v>
      </c>
      <c r="J2" s="9"/>
      <c r="K2" s="10"/>
      <c r="L2" s="9"/>
      <c r="M2" s="9"/>
      <c r="N2" s="10"/>
      <c r="O2" s="9"/>
      <c r="P2" s="9"/>
    </row>
    <row r="3" spans="2:14" s="3" customFormat="1" ht="12">
      <c r="B3" s="5"/>
      <c r="E3" s="5"/>
      <c r="H3" s="5"/>
      <c r="K3" s="5"/>
      <c r="N3" s="5"/>
    </row>
    <row r="4" spans="1:26" s="7" customFormat="1" ht="12">
      <c r="A4" s="7" t="s">
        <v>1</v>
      </c>
      <c r="B4" s="1" t="s">
        <v>2</v>
      </c>
      <c r="D4" s="7" t="s">
        <v>1</v>
      </c>
      <c r="E4" s="1" t="s">
        <v>2</v>
      </c>
      <c r="G4" s="7" t="s">
        <v>1</v>
      </c>
      <c r="H4" s="1" t="s">
        <v>2</v>
      </c>
      <c r="J4" s="7" t="s">
        <v>1</v>
      </c>
      <c r="K4" s="1" t="s">
        <v>2</v>
      </c>
      <c r="M4" s="7" t="s">
        <v>1</v>
      </c>
      <c r="N4" s="1" t="s">
        <v>2</v>
      </c>
      <c r="P4" s="7" t="s">
        <v>1</v>
      </c>
      <c r="Q4" s="1" t="s">
        <v>2</v>
      </c>
      <c r="S4" s="7" t="s">
        <v>1</v>
      </c>
      <c r="T4" s="1" t="s">
        <v>2</v>
      </c>
      <c r="V4" s="7" t="s">
        <v>1</v>
      </c>
      <c r="W4" s="1" t="s">
        <v>2</v>
      </c>
      <c r="Y4" s="7" t="s">
        <v>1</v>
      </c>
      <c r="Z4" s="1" t="s">
        <v>2</v>
      </c>
    </row>
    <row r="5" spans="1:26" ht="12">
      <c r="A5" s="4">
        <v>28856</v>
      </c>
      <c r="B5" s="6">
        <v>6374.7</v>
      </c>
      <c r="C5" s="2">
        <f>VLOOKUP(B5,historic!B$2:D$562,3,FALSE)</f>
        <v>2216377.2000000007</v>
      </c>
      <c r="D5" s="4">
        <v>30317</v>
      </c>
      <c r="E5" s="6">
        <v>6374.1</v>
      </c>
      <c r="G5" s="4">
        <v>31778</v>
      </c>
      <c r="H5" s="6">
        <v>6380.1</v>
      </c>
      <c r="J5" s="4">
        <v>33239</v>
      </c>
      <c r="K5" s="6">
        <v>6374.8</v>
      </c>
      <c r="M5" s="4">
        <v>34700</v>
      </c>
      <c r="N5" s="8">
        <v>6374.5</v>
      </c>
      <c r="P5" s="4">
        <v>36161</v>
      </c>
      <c r="Q5" s="8">
        <v>6384.3</v>
      </c>
      <c r="S5" s="4">
        <v>37652</v>
      </c>
      <c r="T5" s="2">
        <v>6382</v>
      </c>
      <c r="V5" s="4">
        <v>39083</v>
      </c>
      <c r="W5" s="2">
        <v>6384.5</v>
      </c>
      <c r="Y5" s="4">
        <v>40544</v>
      </c>
      <c r="Z5" s="2">
        <v>6381.9</v>
      </c>
    </row>
    <row r="6" spans="1:26" ht="12">
      <c r="A6" s="4">
        <v>28887</v>
      </c>
      <c r="B6" s="6">
        <v>6374.9</v>
      </c>
      <c r="C6" s="2">
        <f>VLOOKUP(B6,historic!B$2:D$562,3,FALSE)</f>
        <v>2224124.400000001</v>
      </c>
      <c r="D6" s="4">
        <v>30348</v>
      </c>
      <c r="E6" s="6">
        <v>6374.5</v>
      </c>
      <c r="G6" s="4">
        <v>31809</v>
      </c>
      <c r="H6" s="6">
        <v>6380.2</v>
      </c>
      <c r="J6" s="4">
        <v>33270</v>
      </c>
      <c r="K6" s="6">
        <v>6374.8</v>
      </c>
      <c r="M6" s="4">
        <v>34731</v>
      </c>
      <c r="N6" s="8">
        <v>6375.1</v>
      </c>
      <c r="P6" s="4">
        <v>36192</v>
      </c>
      <c r="Q6" s="2">
        <v>6384.6</v>
      </c>
      <c r="S6" s="4">
        <v>37680</v>
      </c>
      <c r="T6" s="2">
        <v>6382.2</v>
      </c>
      <c r="V6" s="4">
        <v>39114</v>
      </c>
      <c r="W6" s="2">
        <v>6384.6</v>
      </c>
      <c r="Y6" s="4">
        <v>40575</v>
      </c>
      <c r="Z6" s="2">
        <v>6382</v>
      </c>
    </row>
    <row r="7" spans="1:26" ht="12">
      <c r="A7" s="4">
        <v>28915</v>
      </c>
      <c r="B7" s="6">
        <v>6374.9</v>
      </c>
      <c r="C7" s="2">
        <f>VLOOKUP(B7,historic!B$2:D$562,3,FALSE)</f>
        <v>2224124.400000001</v>
      </c>
      <c r="D7" s="4">
        <v>30376</v>
      </c>
      <c r="E7" s="6">
        <v>6375.4</v>
      </c>
      <c r="G7" s="4">
        <v>31837</v>
      </c>
      <c r="H7" s="6">
        <v>6380.3</v>
      </c>
      <c r="J7" s="4">
        <v>33298</v>
      </c>
      <c r="K7" s="6">
        <v>6374.9</v>
      </c>
      <c r="M7" s="4">
        <v>34759</v>
      </c>
      <c r="N7" s="8">
        <v>6375.2</v>
      </c>
      <c r="P7" s="4">
        <v>36220</v>
      </c>
      <c r="Q7" s="2">
        <v>6384.8</v>
      </c>
      <c r="S7" s="4">
        <v>37711</v>
      </c>
      <c r="T7" s="2">
        <v>6382.3</v>
      </c>
      <c r="V7" s="4">
        <v>39142</v>
      </c>
      <c r="W7" s="2">
        <v>6384.7</v>
      </c>
      <c r="Y7" s="4">
        <v>40603</v>
      </c>
      <c r="Z7" s="2">
        <v>6382.1</v>
      </c>
    </row>
    <row r="8" spans="1:26" ht="12">
      <c r="A8" s="4">
        <v>28946</v>
      </c>
      <c r="B8" s="6">
        <v>6375</v>
      </c>
      <c r="C8" s="2">
        <f>VLOOKUP(B8,historic!B$2:D$562,3,FALSE)</f>
        <v>2227998</v>
      </c>
      <c r="D8" s="4">
        <v>30407</v>
      </c>
      <c r="E8" s="6">
        <v>6375.9</v>
      </c>
      <c r="G8" s="4">
        <v>31868</v>
      </c>
      <c r="H8" s="6">
        <v>6380.4</v>
      </c>
      <c r="J8" s="4">
        <v>33329</v>
      </c>
      <c r="K8" s="6">
        <v>6375.2</v>
      </c>
      <c r="M8" s="4">
        <v>34790</v>
      </c>
      <c r="N8" s="8">
        <v>6376</v>
      </c>
      <c r="P8" s="4">
        <v>36251</v>
      </c>
      <c r="Q8" s="2">
        <v>6384.8</v>
      </c>
      <c r="S8" s="4">
        <v>37741</v>
      </c>
      <c r="T8" s="2">
        <v>6382.5</v>
      </c>
      <c r="V8" s="4">
        <v>39173</v>
      </c>
      <c r="W8" s="2">
        <v>6384.8</v>
      </c>
      <c r="Y8" s="4">
        <v>40634</v>
      </c>
      <c r="Z8" s="2">
        <v>6382.3</v>
      </c>
    </row>
    <row r="9" spans="1:25" ht="12">
      <c r="A9" s="4">
        <v>28976</v>
      </c>
      <c r="B9" s="6">
        <v>6375</v>
      </c>
      <c r="C9" s="2">
        <f>VLOOKUP(B9,historic!B$2:D$562,3,FALSE)</f>
        <v>2227998</v>
      </c>
      <c r="D9" s="4">
        <v>30437</v>
      </c>
      <c r="E9" s="6">
        <v>6376</v>
      </c>
      <c r="G9" s="4">
        <v>31898</v>
      </c>
      <c r="H9" s="6">
        <v>6380.4</v>
      </c>
      <c r="J9" s="4">
        <v>33359</v>
      </c>
      <c r="K9" s="6">
        <v>6375.2</v>
      </c>
      <c r="M9" s="4">
        <v>34820</v>
      </c>
      <c r="N9" s="8">
        <v>6376.1</v>
      </c>
      <c r="P9" s="4">
        <v>36281</v>
      </c>
      <c r="Q9" s="2">
        <v>6384.8</v>
      </c>
      <c r="S9" s="4">
        <v>37772</v>
      </c>
      <c r="T9" s="2">
        <v>6382.3</v>
      </c>
      <c r="V9" s="4">
        <v>39203</v>
      </c>
      <c r="W9" s="2">
        <v>6384.7</v>
      </c>
      <c r="Y9" s="4">
        <v>40664</v>
      </c>
    </row>
    <row r="10" spans="1:25" ht="12">
      <c r="A10" s="4">
        <v>29007</v>
      </c>
      <c r="B10" s="6">
        <v>6374.8</v>
      </c>
      <c r="C10" s="2">
        <f>VLOOKUP(B10,historic!B$2:D$562,3,FALSE)</f>
        <v>2220250.8000000007</v>
      </c>
      <c r="D10" s="4">
        <v>30468</v>
      </c>
      <c r="E10" s="6">
        <v>6376.6</v>
      </c>
      <c r="G10" s="4">
        <v>31929</v>
      </c>
      <c r="H10" s="6">
        <v>6380.3</v>
      </c>
      <c r="J10" s="4">
        <v>33390</v>
      </c>
      <c r="K10" s="6">
        <v>6375.1</v>
      </c>
      <c r="M10" s="4">
        <v>34851</v>
      </c>
      <c r="N10" s="8">
        <v>6376.4</v>
      </c>
      <c r="P10" s="4">
        <v>36312</v>
      </c>
      <c r="Q10" s="2">
        <v>6384.9</v>
      </c>
      <c r="S10" s="4">
        <v>37802</v>
      </c>
      <c r="T10" s="2">
        <v>6382.3</v>
      </c>
      <c r="V10" s="4">
        <v>39234</v>
      </c>
      <c r="W10" s="2">
        <v>6384.5</v>
      </c>
      <c r="Y10" s="4">
        <v>40695</v>
      </c>
    </row>
    <row r="11" spans="1:25" ht="12">
      <c r="A11" s="4">
        <v>29037</v>
      </c>
      <c r="B11" s="6">
        <v>6374.5</v>
      </c>
      <c r="C11" s="2">
        <f>VLOOKUP(B11,historic!B$2:D$562,3,FALSE)</f>
        <v>2208630.0000000005</v>
      </c>
      <c r="D11" s="4">
        <v>30498</v>
      </c>
      <c r="E11" s="6">
        <v>6377.4</v>
      </c>
      <c r="G11" s="4">
        <v>31959</v>
      </c>
      <c r="H11" s="6">
        <v>6380.1</v>
      </c>
      <c r="J11" s="4">
        <v>33420</v>
      </c>
      <c r="K11" s="6">
        <v>6375.2</v>
      </c>
      <c r="M11" s="4">
        <v>34881</v>
      </c>
      <c r="N11" s="8">
        <v>6376.9</v>
      </c>
      <c r="P11" s="4">
        <v>36342</v>
      </c>
      <c r="Q11" s="2">
        <v>6385.1</v>
      </c>
      <c r="S11" s="4">
        <v>37833</v>
      </c>
      <c r="T11" s="2">
        <v>6382.3</v>
      </c>
      <c r="V11" s="4">
        <v>39264</v>
      </c>
      <c r="W11" s="2">
        <v>6384.2</v>
      </c>
      <c r="Y11" s="4">
        <v>40725</v>
      </c>
    </row>
    <row r="12" spans="1:25" ht="12">
      <c r="A12" s="4">
        <v>29068</v>
      </c>
      <c r="B12" s="6">
        <v>6374.2</v>
      </c>
      <c r="C12" s="2">
        <f>VLOOKUP(B12,historic!B$2:D$562,3,FALSE)</f>
        <v>2197009.2</v>
      </c>
      <c r="D12" s="4">
        <v>30529</v>
      </c>
      <c r="E12" s="6">
        <v>6377.8</v>
      </c>
      <c r="G12" s="4">
        <v>31990</v>
      </c>
      <c r="H12" s="6">
        <v>6379.6</v>
      </c>
      <c r="J12" s="4">
        <v>33451</v>
      </c>
      <c r="K12" s="6">
        <v>6375</v>
      </c>
      <c r="M12" s="4">
        <v>34912</v>
      </c>
      <c r="N12" s="8">
        <v>6377.6</v>
      </c>
      <c r="P12" s="4">
        <v>36373</v>
      </c>
      <c r="Q12" s="2">
        <v>6384.9</v>
      </c>
      <c r="S12" s="4">
        <v>37864</v>
      </c>
      <c r="T12" s="2">
        <v>6382.1</v>
      </c>
      <c r="V12" s="4">
        <v>39295</v>
      </c>
      <c r="W12" s="2">
        <v>6384</v>
      </c>
      <c r="Y12" s="4">
        <v>40756</v>
      </c>
    </row>
    <row r="13" spans="1:25" ht="12">
      <c r="A13" s="4">
        <v>29099</v>
      </c>
      <c r="B13" s="6">
        <v>6373.8</v>
      </c>
      <c r="C13" s="2">
        <f>VLOOKUP(B13,historic!B$2:D$562,3,FALSE)</f>
        <v>2181675.3999999985</v>
      </c>
      <c r="D13" s="4">
        <v>30560</v>
      </c>
      <c r="E13" s="6">
        <v>6378.4</v>
      </c>
      <c r="G13" s="4">
        <v>32021</v>
      </c>
      <c r="H13" s="6">
        <v>6379.2</v>
      </c>
      <c r="J13" s="4">
        <v>33482</v>
      </c>
      <c r="K13" s="6">
        <v>6374.6</v>
      </c>
      <c r="M13" s="4">
        <v>34943</v>
      </c>
      <c r="N13" s="8">
        <v>6377.9</v>
      </c>
      <c r="P13" s="4">
        <v>36404</v>
      </c>
      <c r="Q13" s="2">
        <v>6384.7</v>
      </c>
      <c r="S13" s="4">
        <v>37894</v>
      </c>
      <c r="T13" s="2">
        <v>6381.9</v>
      </c>
      <c r="V13" s="4">
        <v>39326</v>
      </c>
      <c r="W13" s="2">
        <v>6383.5</v>
      </c>
      <c r="Y13" s="4">
        <v>40787</v>
      </c>
    </row>
    <row r="14" spans="1:25" ht="12">
      <c r="A14" s="4">
        <v>29129</v>
      </c>
      <c r="B14" s="6">
        <v>6373.4</v>
      </c>
      <c r="C14" s="2">
        <f>VLOOKUP(B14,historic!B$2:D$562,3,FALSE)</f>
        <v>2166502.1999999993</v>
      </c>
      <c r="D14" s="4">
        <v>30590</v>
      </c>
      <c r="E14" s="6">
        <v>6378.6</v>
      </c>
      <c r="G14" s="4">
        <v>32051</v>
      </c>
      <c r="H14" s="6">
        <v>6379</v>
      </c>
      <c r="J14" s="4">
        <v>33512</v>
      </c>
      <c r="K14" s="6">
        <v>6374.3</v>
      </c>
      <c r="M14" s="4">
        <v>34973</v>
      </c>
      <c r="N14" s="8">
        <v>6377.8</v>
      </c>
      <c r="P14" s="4">
        <v>36434</v>
      </c>
      <c r="Q14" s="2">
        <v>6384.4</v>
      </c>
      <c r="S14" s="4">
        <v>37925</v>
      </c>
      <c r="T14" s="2">
        <v>6381.6</v>
      </c>
      <c r="V14" s="4">
        <v>39356</v>
      </c>
      <c r="W14" s="2">
        <v>6383.1</v>
      </c>
      <c r="Y14" s="4">
        <v>40817</v>
      </c>
    </row>
    <row r="15" spans="1:25" ht="12">
      <c r="A15" s="4">
        <v>29160</v>
      </c>
      <c r="B15" s="6">
        <v>6373.2</v>
      </c>
      <c r="C15" s="2">
        <f>VLOOKUP(B15,historic!B$2:D$562,3,FALSE)</f>
        <v>2158915.5999999996</v>
      </c>
      <c r="D15" s="4">
        <v>30621</v>
      </c>
      <c r="E15" s="6">
        <v>6378.9</v>
      </c>
      <c r="G15" s="4">
        <v>32082</v>
      </c>
      <c r="H15" s="6">
        <v>6378.8</v>
      </c>
      <c r="J15" s="4">
        <v>33543</v>
      </c>
      <c r="K15" s="6">
        <v>6374.2</v>
      </c>
      <c r="M15" s="4">
        <v>35004</v>
      </c>
      <c r="N15" s="8">
        <v>6377.8</v>
      </c>
      <c r="P15" s="4">
        <v>36465</v>
      </c>
      <c r="Q15" s="2">
        <v>6384.3</v>
      </c>
      <c r="S15" s="4">
        <v>37955</v>
      </c>
      <c r="T15" s="2">
        <v>6381.3</v>
      </c>
      <c r="V15" s="4">
        <v>39387</v>
      </c>
      <c r="W15" s="2">
        <v>6382.9</v>
      </c>
      <c r="Y15" s="4">
        <v>40848</v>
      </c>
    </row>
    <row r="16" spans="1:25" ht="12">
      <c r="A16" s="4">
        <v>29190</v>
      </c>
      <c r="B16" s="6">
        <v>6373</v>
      </c>
      <c r="C16" s="2">
        <f>VLOOKUP(B16,historic!B$2:D$562,3,FALSE)</f>
        <v>2151329</v>
      </c>
      <c r="D16" s="4">
        <v>30651</v>
      </c>
      <c r="E16" s="6">
        <v>6379.2</v>
      </c>
      <c r="G16" s="4">
        <v>32112</v>
      </c>
      <c r="H16" s="6">
        <v>6378.8</v>
      </c>
      <c r="J16" s="4">
        <v>33573</v>
      </c>
      <c r="K16" s="6">
        <v>6374.1</v>
      </c>
      <c r="M16" s="4">
        <v>35034</v>
      </c>
      <c r="N16" s="8">
        <v>6377.8</v>
      </c>
      <c r="P16" s="4">
        <v>36495</v>
      </c>
      <c r="Q16" s="2">
        <v>6384.2</v>
      </c>
      <c r="S16" s="4">
        <v>37986</v>
      </c>
      <c r="T16" s="2">
        <v>6381.3</v>
      </c>
      <c r="V16" s="4">
        <v>39417</v>
      </c>
      <c r="W16" s="2">
        <v>6382.8</v>
      </c>
      <c r="Y16" s="4">
        <v>40878</v>
      </c>
    </row>
    <row r="17" spans="1:25" ht="12">
      <c r="A17" s="4">
        <v>29221</v>
      </c>
      <c r="B17" s="6">
        <v>6373</v>
      </c>
      <c r="C17" s="2">
        <f>VLOOKUP(B17,historic!B$2:D$562,3,FALSE)</f>
        <v>2151329</v>
      </c>
      <c r="D17" s="4">
        <v>30682</v>
      </c>
      <c r="E17" s="6">
        <v>6379.9</v>
      </c>
      <c r="G17" s="4">
        <v>32143</v>
      </c>
      <c r="H17" s="6">
        <v>6379</v>
      </c>
      <c r="J17" s="4">
        <v>33604</v>
      </c>
      <c r="K17" s="6">
        <v>6374.1</v>
      </c>
      <c r="M17" s="4">
        <v>35065</v>
      </c>
      <c r="N17" s="8">
        <v>6378.1</v>
      </c>
      <c r="P17" s="4">
        <v>36526</v>
      </c>
      <c r="Q17" s="2">
        <v>6384.1</v>
      </c>
      <c r="S17" s="4">
        <v>38017</v>
      </c>
      <c r="T17" s="2">
        <v>6381.3</v>
      </c>
      <c r="V17" s="4">
        <v>39448</v>
      </c>
      <c r="W17" s="2">
        <v>6382.8</v>
      </c>
      <c r="Y17" s="4">
        <v>40909</v>
      </c>
    </row>
    <row r="18" spans="1:25" ht="12">
      <c r="A18" s="4">
        <v>29252</v>
      </c>
      <c r="B18" s="6">
        <v>6373.4</v>
      </c>
      <c r="C18" s="2">
        <f>VLOOKUP(B18,historic!B$2:D$562,3,FALSE)</f>
        <v>2166502.1999999993</v>
      </c>
      <c r="D18" s="4">
        <v>30713</v>
      </c>
      <c r="E18" s="6">
        <v>6380.3</v>
      </c>
      <c r="G18" s="4">
        <v>32174</v>
      </c>
      <c r="H18" s="6">
        <v>6379.1</v>
      </c>
      <c r="J18" s="4">
        <v>33635</v>
      </c>
      <c r="K18" s="6">
        <v>6374.2</v>
      </c>
      <c r="M18" s="4">
        <v>35096</v>
      </c>
      <c r="N18" s="8">
        <v>6378.4</v>
      </c>
      <c r="P18" s="4">
        <v>36557</v>
      </c>
      <c r="Q18" s="2">
        <v>6384.3</v>
      </c>
      <c r="S18" s="4">
        <v>38046</v>
      </c>
      <c r="T18" s="2">
        <v>6381.4</v>
      </c>
      <c r="V18" s="4">
        <v>39479</v>
      </c>
      <c r="W18" s="2">
        <v>6383.1</v>
      </c>
      <c r="Y18" s="4">
        <v>40940</v>
      </c>
    </row>
    <row r="19" spans="1:25" ht="12">
      <c r="A19" s="4">
        <v>29281</v>
      </c>
      <c r="B19" s="6">
        <v>6373.8</v>
      </c>
      <c r="C19" s="2">
        <f>VLOOKUP(B19,historic!B$2:D$562,3,FALSE)</f>
        <v>2181675.3999999985</v>
      </c>
      <c r="D19" s="4">
        <v>30742</v>
      </c>
      <c r="E19" s="6">
        <v>6380.7</v>
      </c>
      <c r="G19" s="4">
        <v>32203</v>
      </c>
      <c r="H19" s="6">
        <v>6379.2</v>
      </c>
      <c r="J19" s="4">
        <v>33664</v>
      </c>
      <c r="K19" s="6">
        <v>6374.5</v>
      </c>
      <c r="M19" s="4">
        <v>35125</v>
      </c>
      <c r="N19" s="8">
        <v>6378.8</v>
      </c>
      <c r="P19" s="4">
        <v>36586</v>
      </c>
      <c r="Q19" s="2">
        <v>6384.4</v>
      </c>
      <c r="S19" s="4">
        <v>38077</v>
      </c>
      <c r="T19" s="2">
        <v>6381.7</v>
      </c>
      <c r="V19" s="4">
        <v>39508</v>
      </c>
      <c r="W19" s="2">
        <v>6383.2</v>
      </c>
      <c r="Y19" s="4">
        <v>40969</v>
      </c>
    </row>
    <row r="20" spans="1:25" ht="12">
      <c r="A20" s="4">
        <v>29312</v>
      </c>
      <c r="B20" s="6">
        <v>6373.9</v>
      </c>
      <c r="C20" s="2">
        <f>VLOOKUP(B20,historic!B$2:D$562,3,FALSE)</f>
        <v>2185468.6999999983</v>
      </c>
      <c r="D20" s="4">
        <v>30773</v>
      </c>
      <c r="E20" s="6">
        <v>6380.9</v>
      </c>
      <c r="G20" s="4">
        <v>32234</v>
      </c>
      <c r="H20" s="6">
        <v>6379.1</v>
      </c>
      <c r="J20" s="4">
        <v>33695</v>
      </c>
      <c r="K20" s="6">
        <v>6374.6</v>
      </c>
      <c r="M20" s="4">
        <v>35156</v>
      </c>
      <c r="N20" s="8">
        <v>6379.2</v>
      </c>
      <c r="P20" s="4">
        <v>36617</v>
      </c>
      <c r="Q20" s="2">
        <v>6384.5</v>
      </c>
      <c r="S20" s="4">
        <v>38107</v>
      </c>
      <c r="T20" s="2">
        <v>6381.8</v>
      </c>
      <c r="V20" s="4">
        <v>39539</v>
      </c>
      <c r="W20" s="2">
        <v>6383.3</v>
      </c>
      <c r="Y20" s="4">
        <v>41000</v>
      </c>
    </row>
    <row r="21" spans="1:25" ht="12">
      <c r="A21" s="4">
        <v>29342</v>
      </c>
      <c r="B21" s="6">
        <v>6374.2</v>
      </c>
      <c r="C21" s="2">
        <f>VLOOKUP(B21,historic!B$2:D$562,3,FALSE)</f>
        <v>2197009.2</v>
      </c>
      <c r="D21" s="4">
        <v>30803</v>
      </c>
      <c r="E21" s="6">
        <v>6380.9</v>
      </c>
      <c r="G21" s="4">
        <v>32264</v>
      </c>
      <c r="H21" s="6">
        <v>6378.7</v>
      </c>
      <c r="J21" s="4">
        <v>33725</v>
      </c>
      <c r="K21" s="6">
        <v>6374.5</v>
      </c>
      <c r="M21" s="4">
        <v>35186</v>
      </c>
      <c r="N21" s="8">
        <v>6379.3</v>
      </c>
      <c r="P21" s="4">
        <v>36647</v>
      </c>
      <c r="Q21" s="2">
        <v>6384.5</v>
      </c>
      <c r="S21" s="4">
        <v>38138</v>
      </c>
      <c r="T21" s="2">
        <v>6381.7</v>
      </c>
      <c r="V21" s="4">
        <v>39569</v>
      </c>
      <c r="W21" s="2">
        <v>6383.2</v>
      </c>
      <c r="Y21" s="4">
        <v>41030</v>
      </c>
    </row>
    <row r="22" spans="1:25" ht="12">
      <c r="A22" s="4">
        <v>29373</v>
      </c>
      <c r="B22" s="6">
        <v>6374.3</v>
      </c>
      <c r="C22" s="2">
        <f>VLOOKUP(B22,historic!B$2:D$562,3,FALSE)</f>
        <v>2200882.8000000003</v>
      </c>
      <c r="D22" s="4">
        <v>30834</v>
      </c>
      <c r="E22" s="6">
        <v>6380.7</v>
      </c>
      <c r="G22" s="4">
        <v>32295</v>
      </c>
      <c r="H22" s="6">
        <v>6378.5</v>
      </c>
      <c r="J22" s="4">
        <v>33756</v>
      </c>
      <c r="K22" s="6">
        <v>6374.4</v>
      </c>
      <c r="M22" s="4">
        <v>35217</v>
      </c>
      <c r="N22" s="8">
        <v>6379.5</v>
      </c>
      <c r="P22" s="4">
        <v>36678</v>
      </c>
      <c r="Q22" s="2">
        <v>6383.4</v>
      </c>
      <c r="S22" s="4">
        <v>38168</v>
      </c>
      <c r="T22" s="2">
        <v>6381.7</v>
      </c>
      <c r="V22" s="4">
        <v>39600</v>
      </c>
      <c r="W22" s="2">
        <v>6383.2</v>
      </c>
      <c r="Y22" s="4">
        <v>41061</v>
      </c>
    </row>
    <row r="23" spans="1:25" ht="12">
      <c r="A23" s="4">
        <v>29403</v>
      </c>
      <c r="B23" s="6">
        <v>6374.2</v>
      </c>
      <c r="C23" s="2">
        <f>VLOOKUP(B23,historic!B$2:D$562,3,FALSE)</f>
        <v>2197009.2</v>
      </c>
      <c r="D23" s="4">
        <v>30864</v>
      </c>
      <c r="E23" s="6">
        <v>6380.4</v>
      </c>
      <c r="G23" s="4">
        <v>32325</v>
      </c>
      <c r="H23" s="6">
        <v>6378.4</v>
      </c>
      <c r="J23" s="4">
        <v>33786</v>
      </c>
      <c r="K23" s="6">
        <v>6374.2</v>
      </c>
      <c r="M23" s="4">
        <v>35247</v>
      </c>
      <c r="N23" s="8">
        <v>6379.9</v>
      </c>
      <c r="P23" s="4">
        <v>36708</v>
      </c>
      <c r="Q23" s="2">
        <v>6384.5</v>
      </c>
      <c r="S23" s="4">
        <v>38199</v>
      </c>
      <c r="T23" s="2">
        <v>6381.7</v>
      </c>
      <c r="V23" s="4">
        <v>39630</v>
      </c>
      <c r="W23" s="2">
        <v>6383.4</v>
      </c>
      <c r="Y23" s="4">
        <v>41091</v>
      </c>
    </row>
    <row r="24" spans="1:25" ht="12">
      <c r="A24" s="4">
        <v>29434</v>
      </c>
      <c r="B24" s="6">
        <v>6374.2</v>
      </c>
      <c r="C24" s="2">
        <f>VLOOKUP(B24,historic!B$2:D$562,3,FALSE)</f>
        <v>2197009.2</v>
      </c>
      <c r="D24" s="4">
        <v>30895</v>
      </c>
      <c r="E24" s="6">
        <v>6380.3</v>
      </c>
      <c r="G24" s="4">
        <v>32356</v>
      </c>
      <c r="H24" s="6">
        <v>6377.9</v>
      </c>
      <c r="J24" s="4">
        <v>33817</v>
      </c>
      <c r="K24" s="6">
        <v>6374.3</v>
      </c>
      <c r="M24" s="4">
        <v>35278</v>
      </c>
      <c r="N24" s="8">
        <v>6380.1</v>
      </c>
      <c r="P24" s="4">
        <v>36739</v>
      </c>
      <c r="Q24" s="2">
        <v>6384.3</v>
      </c>
      <c r="S24" s="4">
        <v>38230</v>
      </c>
      <c r="T24" s="2">
        <v>6381.4</v>
      </c>
      <c r="V24" s="4">
        <v>39661</v>
      </c>
      <c r="W24" s="2">
        <v>6383.1</v>
      </c>
      <c r="Y24" s="4">
        <v>41122</v>
      </c>
    </row>
    <row r="25" spans="1:25" ht="12">
      <c r="A25" s="4">
        <v>29465</v>
      </c>
      <c r="B25" s="6">
        <v>6374.1</v>
      </c>
      <c r="C25" s="2">
        <f>VLOOKUP(B25,historic!B$2:D$562,3,FALSE)</f>
        <v>2193135.6</v>
      </c>
      <c r="D25" s="4">
        <v>30926</v>
      </c>
      <c r="E25" s="6">
        <v>6380.3</v>
      </c>
      <c r="G25" s="4">
        <v>32387</v>
      </c>
      <c r="H25" s="6">
        <v>6377.6</v>
      </c>
      <c r="J25" s="4">
        <v>33848</v>
      </c>
      <c r="K25" s="6">
        <v>6373.9</v>
      </c>
      <c r="M25" s="4">
        <v>35309</v>
      </c>
      <c r="N25" s="8">
        <v>6380</v>
      </c>
      <c r="P25" s="4">
        <v>36770</v>
      </c>
      <c r="Q25" s="2">
        <v>6384</v>
      </c>
      <c r="S25" s="4">
        <v>38260</v>
      </c>
      <c r="T25" s="2">
        <v>6381.1</v>
      </c>
      <c r="V25" s="4">
        <v>39692</v>
      </c>
      <c r="W25" s="2">
        <v>6382.6</v>
      </c>
      <c r="Y25" s="4">
        <v>41153</v>
      </c>
    </row>
    <row r="26" spans="1:25" ht="12">
      <c r="A26" s="4">
        <v>29495</v>
      </c>
      <c r="B26" s="6">
        <v>6373.9</v>
      </c>
      <c r="C26" s="2">
        <f>VLOOKUP(B26,historic!B$2:D$562,3,FALSE)</f>
        <v>2185468.6999999983</v>
      </c>
      <c r="D26" s="4">
        <v>30956</v>
      </c>
      <c r="E26" s="6">
        <v>6380.1</v>
      </c>
      <c r="G26" s="4">
        <v>32417</v>
      </c>
      <c r="H26" s="6">
        <v>6377.3</v>
      </c>
      <c r="J26" s="4">
        <v>33878</v>
      </c>
      <c r="K26" s="6">
        <v>6373.7</v>
      </c>
      <c r="M26" s="4">
        <v>35339</v>
      </c>
      <c r="N26" s="8">
        <v>6379.7</v>
      </c>
      <c r="P26" s="4">
        <v>36800</v>
      </c>
      <c r="Q26" s="2">
        <v>6383.7</v>
      </c>
      <c r="S26" s="4">
        <v>38291</v>
      </c>
      <c r="T26" s="2">
        <v>6380.8</v>
      </c>
      <c r="V26" s="4">
        <v>39722</v>
      </c>
      <c r="W26" s="2">
        <v>6382.4</v>
      </c>
      <c r="Y26" s="4">
        <v>41183</v>
      </c>
    </row>
    <row r="27" spans="1:25" ht="12">
      <c r="A27" s="4">
        <v>29526</v>
      </c>
      <c r="B27" s="6">
        <v>6373.7</v>
      </c>
      <c r="C27" s="2">
        <f>VLOOKUP(B27,historic!B$2:D$562,3,FALSE)</f>
        <v>2177882.0999999987</v>
      </c>
      <c r="D27" s="4">
        <v>30987</v>
      </c>
      <c r="E27" s="6">
        <v>6379.9</v>
      </c>
      <c r="G27" s="4">
        <v>32448</v>
      </c>
      <c r="H27" s="6">
        <v>6377</v>
      </c>
      <c r="J27" s="4">
        <v>33909</v>
      </c>
      <c r="K27" s="6">
        <v>6373.5</v>
      </c>
      <c r="M27" s="4">
        <v>35370</v>
      </c>
      <c r="N27" s="8">
        <v>6379.6</v>
      </c>
      <c r="P27" s="4">
        <v>36831</v>
      </c>
      <c r="Q27" s="2">
        <v>6383.5</v>
      </c>
      <c r="S27" s="4">
        <v>38321</v>
      </c>
      <c r="T27" s="2">
        <v>6380.6</v>
      </c>
      <c r="V27" s="4">
        <v>39753</v>
      </c>
      <c r="W27" s="2">
        <v>6382.1</v>
      </c>
      <c r="Y27" s="4">
        <v>41214</v>
      </c>
    </row>
    <row r="28" spans="1:25" ht="12">
      <c r="A28" s="4">
        <v>29556</v>
      </c>
      <c r="B28" s="6">
        <v>6373.6</v>
      </c>
      <c r="C28" s="2">
        <f>VLOOKUP(B28,historic!B$2:D$562,3,FALSE)</f>
        <v>2174088.799999999</v>
      </c>
      <c r="D28" s="4">
        <v>31017</v>
      </c>
      <c r="E28" s="6">
        <v>6379.8</v>
      </c>
      <c r="G28" s="4">
        <v>32478</v>
      </c>
      <c r="H28" s="6">
        <v>6376.8</v>
      </c>
      <c r="J28" s="4">
        <v>33939</v>
      </c>
      <c r="K28" s="6">
        <v>6373.4</v>
      </c>
      <c r="M28" s="4">
        <v>35400</v>
      </c>
      <c r="N28" s="8">
        <v>6380</v>
      </c>
      <c r="P28" s="4">
        <v>36861</v>
      </c>
      <c r="Q28" s="2">
        <v>6383.4</v>
      </c>
      <c r="S28" s="4">
        <v>38352</v>
      </c>
      <c r="T28" s="2">
        <v>6380.7</v>
      </c>
      <c r="V28" s="4">
        <v>39783</v>
      </c>
      <c r="W28" s="2">
        <v>6382.2</v>
      </c>
      <c r="Y28" s="4">
        <v>41244</v>
      </c>
    </row>
    <row r="29" spans="1:25" ht="12">
      <c r="A29" s="4">
        <v>29587</v>
      </c>
      <c r="B29" s="6">
        <v>6373.6</v>
      </c>
      <c r="C29" s="2">
        <f>VLOOKUP(B29,historic!B$2:D$562,3,FALSE)</f>
        <v>2174088.799999999</v>
      </c>
      <c r="D29" s="4">
        <v>31048</v>
      </c>
      <c r="E29" s="6">
        <v>6379.9</v>
      </c>
      <c r="G29" s="4">
        <v>32509</v>
      </c>
      <c r="H29" s="6">
        <v>6376.8</v>
      </c>
      <c r="J29" s="4">
        <v>33970</v>
      </c>
      <c r="K29" s="6">
        <v>6373.5</v>
      </c>
      <c r="M29" s="4">
        <v>35431</v>
      </c>
      <c r="N29" s="8">
        <v>6380.4</v>
      </c>
      <c r="P29" s="4">
        <v>36892</v>
      </c>
      <c r="Q29" s="2">
        <v>6383.4</v>
      </c>
      <c r="S29" s="4">
        <v>38383</v>
      </c>
      <c r="T29" s="2">
        <v>6380.8</v>
      </c>
      <c r="V29" s="4">
        <v>39814</v>
      </c>
      <c r="W29" s="2">
        <v>6382.1</v>
      </c>
      <c r="Y29" s="4">
        <v>41275</v>
      </c>
    </row>
    <row r="30" spans="1:25" ht="12">
      <c r="A30" s="4">
        <v>29618</v>
      </c>
      <c r="B30" s="6">
        <v>6373.8</v>
      </c>
      <c r="C30" s="2">
        <f>VLOOKUP(B30,historic!B$2:D$562,3,FALSE)</f>
        <v>2181675.3999999985</v>
      </c>
      <c r="D30" s="4">
        <v>31079</v>
      </c>
      <c r="E30" s="6">
        <v>6380</v>
      </c>
      <c r="G30" s="4">
        <v>32540</v>
      </c>
      <c r="H30" s="6">
        <v>6376.8</v>
      </c>
      <c r="J30" s="4">
        <v>34001</v>
      </c>
      <c r="K30" s="6">
        <v>6373.9</v>
      </c>
      <c r="M30" s="4">
        <v>35462</v>
      </c>
      <c r="N30" s="8">
        <v>6381.1</v>
      </c>
      <c r="P30" s="4">
        <v>36923</v>
      </c>
      <c r="Q30" s="2">
        <v>6383.6</v>
      </c>
      <c r="S30" s="4">
        <v>38411</v>
      </c>
      <c r="T30" s="2">
        <v>6381.1</v>
      </c>
      <c r="V30" s="4">
        <v>39845</v>
      </c>
      <c r="W30" s="2">
        <v>6382.2</v>
      </c>
      <c r="Y30" s="4">
        <v>41306</v>
      </c>
    </row>
    <row r="31" spans="1:25" ht="12">
      <c r="A31" s="4">
        <v>29646</v>
      </c>
      <c r="B31" s="6">
        <v>6373.9</v>
      </c>
      <c r="C31" s="2">
        <f>VLOOKUP(B31,historic!B$2:D$562,3,FALSE)</f>
        <v>2185468.6999999983</v>
      </c>
      <c r="D31" s="4">
        <v>31107</v>
      </c>
      <c r="E31" s="6">
        <v>6380.1</v>
      </c>
      <c r="G31" s="4">
        <v>32568</v>
      </c>
      <c r="H31" s="6">
        <v>6376.9</v>
      </c>
      <c r="J31" s="4">
        <v>34029</v>
      </c>
      <c r="K31" s="6">
        <v>6374.2</v>
      </c>
      <c r="M31" s="4">
        <v>35490</v>
      </c>
      <c r="N31" s="8">
        <v>6381.3</v>
      </c>
      <c r="P31" s="4">
        <v>36951</v>
      </c>
      <c r="Q31" s="2">
        <v>6383.7</v>
      </c>
      <c r="S31" s="4">
        <v>38442</v>
      </c>
      <c r="T31" s="2">
        <v>6381.4</v>
      </c>
      <c r="V31" s="4">
        <v>39873</v>
      </c>
      <c r="W31" s="2">
        <v>6382.4</v>
      </c>
      <c r="Y31" s="4">
        <v>41334</v>
      </c>
    </row>
    <row r="32" spans="1:25" ht="12">
      <c r="A32" s="4">
        <v>29677</v>
      </c>
      <c r="B32" s="6">
        <v>6373.9</v>
      </c>
      <c r="C32" s="2">
        <f>VLOOKUP(B32,historic!B$2:D$562,3,FALSE)</f>
        <v>2185468.6999999983</v>
      </c>
      <c r="D32" s="4">
        <v>31138</v>
      </c>
      <c r="E32" s="6">
        <v>6380.2</v>
      </c>
      <c r="G32" s="4">
        <v>32599</v>
      </c>
      <c r="H32" s="6">
        <v>6377</v>
      </c>
      <c r="J32" s="4">
        <v>34060</v>
      </c>
      <c r="K32" s="6">
        <v>6374.6</v>
      </c>
      <c r="M32" s="4">
        <v>35521</v>
      </c>
      <c r="N32" s="8">
        <v>6381.5</v>
      </c>
      <c r="P32" s="4">
        <v>36982</v>
      </c>
      <c r="Q32" s="2">
        <v>6383.8</v>
      </c>
      <c r="S32" s="4">
        <v>38472</v>
      </c>
      <c r="T32" s="2">
        <v>6381.6</v>
      </c>
      <c r="V32" s="4">
        <v>39904</v>
      </c>
      <c r="W32" s="2">
        <v>6382.5</v>
      </c>
      <c r="Y32" s="4">
        <v>41365</v>
      </c>
    </row>
    <row r="33" spans="1:25" ht="12">
      <c r="A33" s="4">
        <v>29707</v>
      </c>
      <c r="B33" s="6">
        <v>6373.9</v>
      </c>
      <c r="C33" s="2">
        <f>VLOOKUP(B33,historic!B$2:D$562,3,FALSE)</f>
        <v>2185468.6999999983</v>
      </c>
      <c r="D33" s="4">
        <v>31168</v>
      </c>
      <c r="E33" s="6">
        <v>6380.2</v>
      </c>
      <c r="G33" s="4">
        <v>32629</v>
      </c>
      <c r="H33" s="6">
        <v>6376.9</v>
      </c>
      <c r="J33" s="4">
        <v>34090</v>
      </c>
      <c r="K33" s="6">
        <v>6374.8</v>
      </c>
      <c r="M33" s="4">
        <v>35551</v>
      </c>
      <c r="N33" s="8">
        <v>6381.5</v>
      </c>
      <c r="P33" s="4">
        <v>37012</v>
      </c>
      <c r="Q33" s="2">
        <v>6383.9</v>
      </c>
      <c r="S33" s="4">
        <v>38503</v>
      </c>
      <c r="T33" s="2">
        <v>6381.6</v>
      </c>
      <c r="V33" s="4">
        <v>39934</v>
      </c>
      <c r="W33" s="2">
        <v>6382.3</v>
      </c>
      <c r="Y33" s="4">
        <v>41395</v>
      </c>
    </row>
    <row r="34" spans="1:25" ht="12">
      <c r="A34" s="4">
        <v>29738</v>
      </c>
      <c r="B34" s="6">
        <v>6373.8</v>
      </c>
      <c r="C34" s="2">
        <f>VLOOKUP(B34,historic!B$2:D$562,3,FALSE)</f>
        <v>2181675.3999999985</v>
      </c>
      <c r="D34" s="4">
        <v>31199</v>
      </c>
      <c r="E34" s="6">
        <v>6379.9</v>
      </c>
      <c r="G34" s="4">
        <v>32660</v>
      </c>
      <c r="H34" s="6">
        <v>6376.8</v>
      </c>
      <c r="J34" s="4">
        <v>34121</v>
      </c>
      <c r="K34" s="6">
        <v>6374.9</v>
      </c>
      <c r="M34" s="4">
        <v>35582</v>
      </c>
      <c r="N34" s="8">
        <v>6381.8</v>
      </c>
      <c r="P34" s="4">
        <v>37043</v>
      </c>
      <c r="Q34" s="2">
        <v>6383.9</v>
      </c>
      <c r="S34" s="4">
        <v>38533</v>
      </c>
      <c r="T34" s="2">
        <v>6381.8</v>
      </c>
      <c r="V34" s="4">
        <v>39965</v>
      </c>
      <c r="W34" s="2">
        <v>6382.5</v>
      </c>
      <c r="Y34" s="4">
        <v>41426</v>
      </c>
    </row>
    <row r="35" spans="1:25" ht="12">
      <c r="A35" s="4">
        <v>29768</v>
      </c>
      <c r="B35" s="6">
        <v>6373.5</v>
      </c>
      <c r="C35" s="2">
        <f>VLOOKUP(B35,historic!B$2:D$562,3,FALSE)</f>
        <v>2170295.499999999</v>
      </c>
      <c r="D35" s="4">
        <v>31229</v>
      </c>
      <c r="E35" s="6">
        <v>6379.5</v>
      </c>
      <c r="G35" s="4">
        <v>32690</v>
      </c>
      <c r="H35" s="6">
        <v>6376.4</v>
      </c>
      <c r="J35" s="4">
        <v>34151</v>
      </c>
      <c r="K35" s="6">
        <v>6375.1</v>
      </c>
      <c r="M35" s="4">
        <v>35612</v>
      </c>
      <c r="N35" s="8">
        <v>6382.2</v>
      </c>
      <c r="P35" s="4">
        <v>37073</v>
      </c>
      <c r="Q35" s="2">
        <v>6383.8</v>
      </c>
      <c r="S35" s="4">
        <v>38564</v>
      </c>
      <c r="T35" s="2">
        <v>6382.1</v>
      </c>
      <c r="V35" s="4">
        <v>39995</v>
      </c>
      <c r="W35" s="2">
        <v>6382.5</v>
      </c>
      <c r="Y35" s="4">
        <v>41456</v>
      </c>
    </row>
    <row r="36" spans="1:25" ht="12">
      <c r="A36" s="4">
        <v>29799</v>
      </c>
      <c r="B36" s="6">
        <v>6373.1</v>
      </c>
      <c r="C36" s="2">
        <f>VLOOKUP(B36,historic!B$2:D$562,3,FALSE)</f>
        <v>2155122.3</v>
      </c>
      <c r="D36" s="4">
        <v>31260</v>
      </c>
      <c r="E36" s="6">
        <v>6379.2</v>
      </c>
      <c r="G36" s="4">
        <v>32721</v>
      </c>
      <c r="H36" s="6">
        <v>6376.1</v>
      </c>
      <c r="J36" s="4">
        <v>34182</v>
      </c>
      <c r="K36" s="6">
        <v>6375.1</v>
      </c>
      <c r="M36" s="4">
        <v>35643</v>
      </c>
      <c r="N36" s="8">
        <v>6382.4</v>
      </c>
      <c r="P36" s="4">
        <v>37104</v>
      </c>
      <c r="Q36" s="2">
        <v>6383.5</v>
      </c>
      <c r="S36" s="4">
        <v>38595</v>
      </c>
      <c r="T36" s="2">
        <v>6382.6</v>
      </c>
      <c r="V36" s="4">
        <v>40026</v>
      </c>
      <c r="W36" s="2">
        <v>6382.3</v>
      </c>
      <c r="Y36" s="4">
        <v>41487</v>
      </c>
    </row>
    <row r="37" spans="1:25" ht="12">
      <c r="A37" s="4">
        <v>29830</v>
      </c>
      <c r="B37" s="6">
        <v>6372.6</v>
      </c>
      <c r="C37" s="2">
        <f>VLOOKUP(B37,historic!B$2:D$562,3,FALSE)</f>
        <v>2136477</v>
      </c>
      <c r="D37" s="4">
        <v>31291</v>
      </c>
      <c r="E37" s="6">
        <v>6378.9</v>
      </c>
      <c r="G37" s="4">
        <v>32752</v>
      </c>
      <c r="H37" s="6">
        <v>6375.7</v>
      </c>
      <c r="J37" s="4">
        <v>34213</v>
      </c>
      <c r="K37" s="6">
        <v>6375</v>
      </c>
      <c r="M37" s="4">
        <v>35674</v>
      </c>
      <c r="N37" s="8">
        <v>6382.2</v>
      </c>
      <c r="O37"/>
      <c r="P37" s="4">
        <v>37135</v>
      </c>
      <c r="Q37" s="2">
        <v>6383.1</v>
      </c>
      <c r="S37" s="4">
        <v>38625</v>
      </c>
      <c r="T37" s="2">
        <v>6382.4</v>
      </c>
      <c r="V37" s="4">
        <v>40057</v>
      </c>
      <c r="W37" s="2">
        <v>6381.9</v>
      </c>
      <c r="Y37" s="4">
        <v>41518</v>
      </c>
    </row>
    <row r="38" spans="1:25" ht="12">
      <c r="A38" s="4">
        <v>29860</v>
      </c>
      <c r="B38" s="6">
        <v>6372.3</v>
      </c>
      <c r="C38" s="2">
        <f>VLOOKUP(B38,historic!B$2:D$562,3,FALSE)</f>
        <v>2125338</v>
      </c>
      <c r="D38" s="4">
        <v>31321</v>
      </c>
      <c r="E38" s="6">
        <v>6378.7</v>
      </c>
      <c r="G38" s="4">
        <v>32782</v>
      </c>
      <c r="H38" s="6">
        <v>6375.4</v>
      </c>
      <c r="J38" s="4">
        <v>34243</v>
      </c>
      <c r="K38" s="6">
        <v>6374.8</v>
      </c>
      <c r="M38" s="4">
        <v>35704</v>
      </c>
      <c r="N38" s="8">
        <v>6382</v>
      </c>
      <c r="O38"/>
      <c r="P38" s="4">
        <v>37165</v>
      </c>
      <c r="Q38" s="2">
        <v>6382.7</v>
      </c>
      <c r="S38" s="4">
        <v>38656</v>
      </c>
      <c r="T38" s="2">
        <v>6382</v>
      </c>
      <c r="V38" s="4">
        <v>40087</v>
      </c>
      <c r="W38" s="2">
        <v>6381.7</v>
      </c>
      <c r="Y38" s="4">
        <v>41548</v>
      </c>
    </row>
    <row r="39" spans="1:25" ht="12">
      <c r="A39" s="4">
        <v>29891</v>
      </c>
      <c r="B39" s="6">
        <v>6372.1</v>
      </c>
      <c r="C39" s="2">
        <f>VLOOKUP(B39,historic!B$2:D$562,3,FALSE)</f>
        <v>2117912</v>
      </c>
      <c r="D39" s="4">
        <v>31352</v>
      </c>
      <c r="E39" s="6">
        <v>6378.6</v>
      </c>
      <c r="G39" s="4">
        <v>32813</v>
      </c>
      <c r="H39" s="6">
        <v>6375.3</v>
      </c>
      <c r="J39" s="4">
        <v>34274</v>
      </c>
      <c r="K39" s="6">
        <v>6374.7</v>
      </c>
      <c r="M39" s="4">
        <v>35735</v>
      </c>
      <c r="N39" s="8">
        <v>6381.8</v>
      </c>
      <c r="P39" s="4">
        <v>37196</v>
      </c>
      <c r="Q39" s="2">
        <v>6382.6</v>
      </c>
      <c r="S39" s="4">
        <v>38686</v>
      </c>
      <c r="T39" s="2">
        <v>6381.9</v>
      </c>
      <c r="V39" s="4">
        <v>40118</v>
      </c>
      <c r="W39" s="2">
        <v>6381.5</v>
      </c>
      <c r="Y39" s="4">
        <v>41579</v>
      </c>
    </row>
    <row r="40" spans="1:25" ht="12">
      <c r="A40" s="4">
        <v>29921</v>
      </c>
      <c r="B40" s="6">
        <v>6372.1</v>
      </c>
      <c r="C40" s="2">
        <f>VLOOKUP(B40,historic!B$2:D$562,3,FALSE)</f>
        <v>2117912</v>
      </c>
      <c r="D40" s="4">
        <v>31382</v>
      </c>
      <c r="E40" s="6">
        <v>6378.5</v>
      </c>
      <c r="G40" s="4">
        <v>32843</v>
      </c>
      <c r="H40" s="6">
        <v>6375.3</v>
      </c>
      <c r="J40" s="4">
        <v>34304</v>
      </c>
      <c r="K40" s="6">
        <v>6374.7</v>
      </c>
      <c r="M40" s="4">
        <v>35765</v>
      </c>
      <c r="N40" s="8">
        <v>6381.9</v>
      </c>
      <c r="P40" s="4">
        <v>37226</v>
      </c>
      <c r="Q40" s="2">
        <v>6382.6</v>
      </c>
      <c r="S40" s="4">
        <v>38717</v>
      </c>
      <c r="T40" s="2">
        <v>6381.9</v>
      </c>
      <c r="V40" s="4">
        <v>40148</v>
      </c>
      <c r="W40" s="2">
        <v>6381.4</v>
      </c>
      <c r="Y40" s="4">
        <v>41609</v>
      </c>
    </row>
    <row r="41" spans="1:25" ht="12">
      <c r="A41" s="4">
        <v>29952</v>
      </c>
      <c r="B41" s="6">
        <v>6372</v>
      </c>
      <c r="C41" s="2">
        <f>VLOOKUP(B41,historic!B$2:D$562,3,FALSE)</f>
        <v>2114199</v>
      </c>
      <c r="D41" s="4">
        <v>31413</v>
      </c>
      <c r="E41" s="6">
        <v>6378.6</v>
      </c>
      <c r="G41" s="4">
        <v>32874</v>
      </c>
      <c r="H41" s="6">
        <v>6375.4</v>
      </c>
      <c r="J41" s="4">
        <v>34335</v>
      </c>
      <c r="K41" s="6">
        <v>6374.8</v>
      </c>
      <c r="M41" s="4">
        <v>35796</v>
      </c>
      <c r="N41" s="8">
        <v>6382</v>
      </c>
      <c r="P41" s="4">
        <v>37257</v>
      </c>
      <c r="Q41" s="2">
        <v>6382.7</v>
      </c>
      <c r="S41" s="4">
        <v>38748</v>
      </c>
      <c r="T41" s="2">
        <v>6382.3</v>
      </c>
      <c r="V41" s="4">
        <v>40179</v>
      </c>
      <c r="W41" s="2">
        <v>6381.4</v>
      </c>
      <c r="Y41" s="4">
        <v>41640</v>
      </c>
    </row>
    <row r="42" spans="1:25" ht="12">
      <c r="A42" s="4">
        <v>29983</v>
      </c>
      <c r="B42" s="6">
        <v>6372.1</v>
      </c>
      <c r="C42" s="2">
        <f>VLOOKUP(B42,historic!B$2:D$562,3,FALSE)</f>
        <v>2117912</v>
      </c>
      <c r="D42" s="4">
        <v>31444</v>
      </c>
      <c r="E42" s="6">
        <v>6378.7</v>
      </c>
      <c r="G42" s="4">
        <v>32905</v>
      </c>
      <c r="H42" s="6">
        <v>6375.5</v>
      </c>
      <c r="J42" s="4">
        <v>34366</v>
      </c>
      <c r="K42" s="6">
        <v>6375.1</v>
      </c>
      <c r="M42" s="4">
        <v>35827</v>
      </c>
      <c r="N42" s="8">
        <v>6382.4</v>
      </c>
      <c r="P42" s="4">
        <v>37288</v>
      </c>
      <c r="Q42" s="2">
        <v>6382.7</v>
      </c>
      <c r="S42" s="4">
        <v>38776</v>
      </c>
      <c r="T42" s="2">
        <v>6382.6</v>
      </c>
      <c r="V42" s="4">
        <v>40210</v>
      </c>
      <c r="W42" s="2">
        <v>6381.7</v>
      </c>
      <c r="Y42" s="4">
        <v>41671</v>
      </c>
    </row>
    <row r="43" spans="1:25" ht="12">
      <c r="A43" s="4">
        <v>30011</v>
      </c>
      <c r="B43" s="6">
        <v>6372.3</v>
      </c>
      <c r="C43" s="2">
        <f>VLOOKUP(B43,historic!B$2:D$562,3,FALSE)</f>
        <v>2125338</v>
      </c>
      <c r="D43" s="4">
        <v>31472</v>
      </c>
      <c r="E43" s="6">
        <v>6379.3</v>
      </c>
      <c r="G43" s="4">
        <v>32933</v>
      </c>
      <c r="H43" s="6">
        <v>6375.8</v>
      </c>
      <c r="J43" s="4">
        <v>34394</v>
      </c>
      <c r="K43" s="6">
        <v>6375.3</v>
      </c>
      <c r="M43" s="4">
        <v>35855</v>
      </c>
      <c r="N43" s="8">
        <v>6382.7</v>
      </c>
      <c r="P43" s="4">
        <v>37316</v>
      </c>
      <c r="Q43" s="2">
        <v>6382.8</v>
      </c>
      <c r="S43" s="4">
        <v>38807</v>
      </c>
      <c r="T43" s="2">
        <v>6382.9</v>
      </c>
      <c r="V43" s="4">
        <v>40238</v>
      </c>
      <c r="W43" s="2">
        <v>6381.9</v>
      </c>
      <c r="Y43" s="4">
        <v>41699</v>
      </c>
    </row>
    <row r="44" spans="1:25" ht="12">
      <c r="A44" s="4">
        <v>30042</v>
      </c>
      <c r="B44" s="6">
        <v>6372.3</v>
      </c>
      <c r="C44" s="2">
        <f>VLOOKUP(B44,historic!B$2:D$562,3,FALSE)</f>
        <v>2125338</v>
      </c>
      <c r="D44" s="4">
        <v>31503</v>
      </c>
      <c r="E44" s="6">
        <v>6379.8</v>
      </c>
      <c r="G44" s="4">
        <v>32964</v>
      </c>
      <c r="H44" s="6">
        <v>6375.9</v>
      </c>
      <c r="J44" s="4">
        <v>34425</v>
      </c>
      <c r="K44" s="6">
        <v>6375.5</v>
      </c>
      <c r="M44" s="4">
        <v>35886</v>
      </c>
      <c r="N44">
        <v>6383</v>
      </c>
      <c r="P44" s="4">
        <v>37347</v>
      </c>
      <c r="Q44" s="2">
        <v>6382.8</v>
      </c>
      <c r="S44" s="4">
        <v>38837</v>
      </c>
      <c r="T44" s="2">
        <v>6383</v>
      </c>
      <c r="V44" s="4">
        <v>40269</v>
      </c>
      <c r="W44" s="2">
        <v>6382</v>
      </c>
      <c r="Y44" s="4">
        <v>41730</v>
      </c>
    </row>
    <row r="45" spans="1:25" ht="12">
      <c r="A45" s="4">
        <v>30072</v>
      </c>
      <c r="B45" s="6">
        <v>6372.5</v>
      </c>
      <c r="C45" s="2">
        <f>VLOOKUP(B45,historic!B$2:D$562,3,FALSE)</f>
        <v>2132764</v>
      </c>
      <c r="D45" s="4">
        <v>31533</v>
      </c>
      <c r="E45" s="6">
        <v>6380.1</v>
      </c>
      <c r="G45" s="4">
        <v>32994</v>
      </c>
      <c r="H45" s="6">
        <v>6375.9</v>
      </c>
      <c r="J45" s="4">
        <v>34455</v>
      </c>
      <c r="K45" s="6">
        <v>6375.5</v>
      </c>
      <c r="M45" s="4">
        <v>35916</v>
      </c>
      <c r="N45" s="8">
        <v>6383.1</v>
      </c>
      <c r="P45" s="4">
        <v>37377</v>
      </c>
      <c r="Q45" s="2">
        <v>6382.8</v>
      </c>
      <c r="S45" s="4">
        <v>38868</v>
      </c>
      <c r="T45" s="2">
        <v>6383.2</v>
      </c>
      <c r="V45" s="4">
        <v>40299</v>
      </c>
      <c r="W45" s="2">
        <v>6382</v>
      </c>
      <c r="Y45" s="4">
        <v>41760</v>
      </c>
    </row>
    <row r="46" spans="1:25" ht="12">
      <c r="A46" s="4">
        <v>30103</v>
      </c>
      <c r="B46" s="6">
        <v>6372.3</v>
      </c>
      <c r="C46" s="2">
        <f>VLOOKUP(B46,historic!B$2:D$562,3,FALSE)</f>
        <v>2125338</v>
      </c>
      <c r="D46" s="4">
        <v>31564</v>
      </c>
      <c r="E46" s="6">
        <v>6380.5</v>
      </c>
      <c r="G46" s="4">
        <v>33025</v>
      </c>
      <c r="H46" s="6">
        <v>6375.9</v>
      </c>
      <c r="J46" s="4">
        <v>34486</v>
      </c>
      <c r="K46" s="6">
        <v>6375.8</v>
      </c>
      <c r="M46" s="4">
        <v>35947</v>
      </c>
      <c r="N46">
        <v>6383.2</v>
      </c>
      <c r="P46" s="4">
        <v>37408</v>
      </c>
      <c r="Q46" s="2">
        <v>6382.8</v>
      </c>
      <c r="S46" s="4">
        <v>38898</v>
      </c>
      <c r="T46" s="2">
        <v>6383.6</v>
      </c>
      <c r="V46" s="4">
        <v>40330</v>
      </c>
      <c r="W46" s="2">
        <v>6381.9</v>
      </c>
      <c r="Y46" s="4">
        <v>41791</v>
      </c>
    </row>
    <row r="47" spans="1:25" ht="12">
      <c r="A47" s="4">
        <v>30133</v>
      </c>
      <c r="B47" s="6">
        <v>6372.4</v>
      </c>
      <c r="C47" s="2">
        <f>VLOOKUP(B47,historic!B$2:D$562,3,FALSE)</f>
        <v>2129051</v>
      </c>
      <c r="D47" s="4">
        <v>31594</v>
      </c>
      <c r="E47" s="6">
        <v>6380.8</v>
      </c>
      <c r="G47" s="4">
        <v>33055</v>
      </c>
      <c r="H47" s="6">
        <v>6375.8</v>
      </c>
      <c r="J47" s="4">
        <v>34516</v>
      </c>
      <c r="K47" s="6">
        <v>6375.6</v>
      </c>
      <c r="M47" s="4">
        <v>35977</v>
      </c>
      <c r="N47" s="8">
        <v>6383.7</v>
      </c>
      <c r="P47" s="4">
        <v>37438</v>
      </c>
      <c r="Q47" s="2">
        <v>6382.8</v>
      </c>
      <c r="S47" s="4">
        <v>38929</v>
      </c>
      <c r="T47" s="2">
        <v>6384.5</v>
      </c>
      <c r="V47" s="4">
        <v>40360</v>
      </c>
      <c r="W47" s="2">
        <v>6382.1</v>
      </c>
      <c r="Y47" s="4">
        <v>41821</v>
      </c>
    </row>
    <row r="48" spans="1:25" ht="12">
      <c r="A48" s="4">
        <v>30164</v>
      </c>
      <c r="B48" s="6">
        <v>6372.7</v>
      </c>
      <c r="C48" s="2">
        <f>VLOOKUP(B48,historic!B$2:D$562,3,FALSE)</f>
        <v>2140190</v>
      </c>
      <c r="D48" s="4">
        <v>31625</v>
      </c>
      <c r="E48" s="6">
        <v>6381</v>
      </c>
      <c r="G48" s="4">
        <v>33086</v>
      </c>
      <c r="H48" s="6">
        <v>6375.7</v>
      </c>
      <c r="J48" s="4">
        <v>34547</v>
      </c>
      <c r="K48" s="6">
        <v>6375.3</v>
      </c>
      <c r="M48" s="4">
        <v>36008</v>
      </c>
      <c r="N48">
        <v>6384.3</v>
      </c>
      <c r="P48" s="4">
        <v>37469</v>
      </c>
      <c r="Q48" s="2">
        <v>6382.5</v>
      </c>
      <c r="S48" s="4">
        <v>38960</v>
      </c>
      <c r="T48" s="2">
        <v>6385.1</v>
      </c>
      <c r="V48" s="4">
        <v>40391</v>
      </c>
      <c r="W48" s="2">
        <v>6382.3</v>
      </c>
      <c r="Y48" s="4">
        <v>41852</v>
      </c>
    </row>
    <row r="49" spans="1:25" ht="12">
      <c r="A49" s="4">
        <v>30195</v>
      </c>
      <c r="B49" s="6">
        <v>6372.8</v>
      </c>
      <c r="C49" s="2">
        <f>VLOOKUP(B49,historic!B$2:D$562,3,FALSE)</f>
        <v>2143903</v>
      </c>
      <c r="D49" s="4">
        <v>31656</v>
      </c>
      <c r="E49" s="6">
        <v>6380.7</v>
      </c>
      <c r="G49" s="4">
        <v>33117</v>
      </c>
      <c r="H49" s="2">
        <v>6375.3</v>
      </c>
      <c r="J49" s="4">
        <v>34578</v>
      </c>
      <c r="K49" s="6">
        <v>6374.9</v>
      </c>
      <c r="M49" s="4">
        <v>36039</v>
      </c>
      <c r="N49" s="8">
        <v>6384.5</v>
      </c>
      <c r="P49" s="4">
        <v>37500</v>
      </c>
      <c r="Q49" s="2">
        <v>6382.2</v>
      </c>
      <c r="S49" s="4">
        <v>38990</v>
      </c>
      <c r="T49" s="2">
        <v>6384.8</v>
      </c>
      <c r="V49" s="4">
        <v>40422</v>
      </c>
      <c r="W49" s="2">
        <v>6381.8</v>
      </c>
      <c r="Y49" s="4">
        <v>41883</v>
      </c>
    </row>
    <row r="50" spans="1:25" ht="12">
      <c r="A50" s="4">
        <v>30225</v>
      </c>
      <c r="B50" s="6">
        <v>6372.8</v>
      </c>
      <c r="C50" s="2">
        <f>VLOOKUP(B50,historic!B$2:D$562,3,FALSE)</f>
        <v>2143903</v>
      </c>
      <c r="D50" s="4">
        <v>31686</v>
      </c>
      <c r="E50" s="6">
        <v>6380.2</v>
      </c>
      <c r="G50" s="4">
        <v>33147</v>
      </c>
      <c r="H50" s="6">
        <v>6375.2</v>
      </c>
      <c r="J50" s="4">
        <v>34608</v>
      </c>
      <c r="K50" s="6">
        <v>6374.6</v>
      </c>
      <c r="M50" s="4">
        <v>36069</v>
      </c>
      <c r="N50" s="8">
        <v>6384.3</v>
      </c>
      <c r="P50" s="4">
        <v>37530</v>
      </c>
      <c r="Q50" s="2">
        <v>6381.8</v>
      </c>
      <c r="S50" s="4">
        <v>39021</v>
      </c>
      <c r="T50" s="2">
        <v>6384.5</v>
      </c>
      <c r="V50" s="4">
        <v>40452</v>
      </c>
      <c r="W50" s="2">
        <v>6381.6</v>
      </c>
      <c r="Y50" s="4">
        <v>41913</v>
      </c>
    </row>
    <row r="51" spans="1:25" ht="12">
      <c r="A51" s="4">
        <v>30256</v>
      </c>
      <c r="B51" s="6">
        <v>6373.2</v>
      </c>
      <c r="C51" s="2">
        <f>VLOOKUP(B51,historic!B$2:D$562,3,FALSE)</f>
        <v>2158915.5999999996</v>
      </c>
      <c r="D51" s="4">
        <v>31717</v>
      </c>
      <c r="E51" s="6">
        <v>6380.1</v>
      </c>
      <c r="G51" s="4">
        <v>33178</v>
      </c>
      <c r="H51" s="6">
        <v>6375</v>
      </c>
      <c r="J51" s="4">
        <v>34639</v>
      </c>
      <c r="K51" s="6">
        <v>6374.5</v>
      </c>
      <c r="M51" s="4">
        <v>36100</v>
      </c>
      <c r="N51" s="8">
        <v>6384.2</v>
      </c>
      <c r="P51" s="4">
        <v>37561</v>
      </c>
      <c r="Q51" s="2">
        <v>6381.6</v>
      </c>
      <c r="S51" s="4">
        <v>39051</v>
      </c>
      <c r="T51" s="2">
        <v>6384.5</v>
      </c>
      <c r="V51" s="4">
        <v>40483</v>
      </c>
      <c r="W51" s="2">
        <v>6381.6</v>
      </c>
      <c r="Y51" s="4">
        <v>41944</v>
      </c>
    </row>
    <row r="52" spans="1:25" ht="12">
      <c r="A52" s="4">
        <v>30286</v>
      </c>
      <c r="B52" s="6">
        <v>6373.6</v>
      </c>
      <c r="C52" s="2">
        <f>VLOOKUP(B52,historic!B$2:D$562,3,FALSE)</f>
        <v>2174088.799999999</v>
      </c>
      <c r="D52" s="4">
        <v>31747</v>
      </c>
      <c r="E52" s="6">
        <v>6380</v>
      </c>
      <c r="G52" s="4">
        <v>33208</v>
      </c>
      <c r="H52" s="6">
        <v>6374.9</v>
      </c>
      <c r="J52" s="4">
        <v>34669</v>
      </c>
      <c r="K52" s="6">
        <v>6374.5</v>
      </c>
      <c r="M52" s="4">
        <v>36130</v>
      </c>
      <c r="N52" s="8">
        <v>6384.3</v>
      </c>
      <c r="P52" s="4">
        <v>37591</v>
      </c>
      <c r="Q52" s="2">
        <v>6381.8</v>
      </c>
      <c r="S52" s="4">
        <v>39082</v>
      </c>
      <c r="T52" s="2">
        <v>6384.4</v>
      </c>
      <c r="V52" s="4">
        <v>40513</v>
      </c>
      <c r="W52" s="2">
        <v>6381.5</v>
      </c>
      <c r="Y52" s="4">
        <v>41974</v>
      </c>
    </row>
    <row r="53" spans="1:14" ht="12">
      <c r="A53" s="4">
        <v>30317</v>
      </c>
      <c r="B53" s="6">
        <v>6374.1</v>
      </c>
      <c r="C53" s="2">
        <f>VLOOKUP(B53,historic!B$2:D$562,3,FALSE)</f>
        <v>2193135.6</v>
      </c>
      <c r="J53"/>
      <c r="K53"/>
      <c r="L53"/>
      <c r="N53"/>
    </row>
    <row r="54" spans="1:14" ht="12">
      <c r="A54" s="4">
        <v>30348</v>
      </c>
      <c r="B54" s="6">
        <v>6374.5</v>
      </c>
      <c r="C54" s="2">
        <f>VLOOKUP(B54,historic!B$2:D$562,3,FALSE)</f>
        <v>2208630.0000000005</v>
      </c>
      <c r="J54"/>
      <c r="K54"/>
      <c r="L54"/>
      <c r="N54"/>
    </row>
    <row r="55" spans="1:14" ht="12">
      <c r="A55" s="4">
        <v>30376</v>
      </c>
      <c r="B55" s="6">
        <v>6375.4</v>
      </c>
      <c r="C55" s="2">
        <f>VLOOKUP(B55,historic!B$2:D$562,3,FALSE)</f>
        <v>2243814</v>
      </c>
      <c r="J55"/>
      <c r="K55"/>
      <c r="L55"/>
      <c r="N55"/>
    </row>
    <row r="56" spans="1:14" ht="12">
      <c r="A56" s="4">
        <v>30407</v>
      </c>
      <c r="B56" s="6">
        <v>6375.9</v>
      </c>
      <c r="C56" s="2">
        <f>VLOOKUP(B56,historic!B$2:D$562,3,FALSE)</f>
        <v>2263584</v>
      </c>
      <c r="J56"/>
      <c r="K56"/>
      <c r="L56"/>
      <c r="N56"/>
    </row>
    <row r="57" spans="1:14" ht="12">
      <c r="A57" s="4">
        <v>30437</v>
      </c>
      <c r="B57" s="6">
        <v>6376</v>
      </c>
      <c r="C57" s="2">
        <f>VLOOKUP(B57,historic!B$2:D$562,3,FALSE)</f>
        <v>2267538</v>
      </c>
      <c r="J57"/>
      <c r="K57"/>
      <c r="L57"/>
      <c r="M57"/>
      <c r="N57"/>
    </row>
    <row r="58" spans="1:14" ht="12">
      <c r="A58" s="4">
        <v>30468</v>
      </c>
      <c r="B58" s="6">
        <v>6376.6</v>
      </c>
      <c r="C58" s="2">
        <f>VLOOKUP(B58,historic!B$2:D$562,3,FALSE)</f>
        <v>2291744.3999999994</v>
      </c>
      <c r="J58"/>
      <c r="K58"/>
      <c r="L58"/>
      <c r="M58"/>
      <c r="N58"/>
    </row>
    <row r="59" spans="1:14" ht="12">
      <c r="A59" s="4">
        <v>30498</v>
      </c>
      <c r="B59" s="6">
        <v>6377.4</v>
      </c>
      <c r="C59" s="2">
        <f>VLOOKUP(B59,historic!B$2:D$562,3,FALSE)</f>
        <v>2324340.4000000004</v>
      </c>
      <c r="J59"/>
      <c r="K59"/>
      <c r="L59"/>
      <c r="M59"/>
      <c r="N59"/>
    </row>
    <row r="60" spans="1:14" ht="12">
      <c r="A60" s="4">
        <v>30529</v>
      </c>
      <c r="B60" s="6">
        <v>6377.8</v>
      </c>
      <c r="C60" s="2">
        <f>VLOOKUP(B60,historic!B$2:D$562,3,FALSE)</f>
        <v>2340798.8000000007</v>
      </c>
      <c r="J60"/>
      <c r="K60"/>
      <c r="L60"/>
      <c r="M60"/>
      <c r="N60"/>
    </row>
    <row r="61" spans="1:14" ht="12">
      <c r="A61" s="4">
        <v>30560</v>
      </c>
      <c r="B61" s="6">
        <v>6378.4</v>
      </c>
      <c r="C61" s="2">
        <f>VLOOKUP(B61,historic!B$2:D$562,3,FALSE)</f>
        <v>2365808</v>
      </c>
      <c r="J61"/>
      <c r="K61"/>
      <c r="L61"/>
      <c r="M61"/>
      <c r="N61"/>
    </row>
    <row r="62" spans="1:14" ht="12">
      <c r="A62" s="4">
        <v>30590</v>
      </c>
      <c r="B62" s="6">
        <v>6378.6</v>
      </c>
      <c r="C62" s="2">
        <f>VLOOKUP(B62,historic!B$2:D$562,3,FALSE)</f>
        <v>2374198</v>
      </c>
      <c r="J62"/>
      <c r="K62"/>
      <c r="L62"/>
      <c r="M62"/>
      <c r="N62"/>
    </row>
    <row r="63" spans="1:14" ht="12">
      <c r="A63" s="4">
        <v>30621</v>
      </c>
      <c r="B63" s="6">
        <v>6378.9</v>
      </c>
      <c r="C63" s="2">
        <f>VLOOKUP(B63,historic!B$2:D$562,3,FALSE)</f>
        <v>2386783</v>
      </c>
      <c r="J63"/>
      <c r="K63"/>
      <c r="L63"/>
      <c r="M63"/>
      <c r="N63"/>
    </row>
    <row r="64" spans="1:14" ht="12">
      <c r="A64" s="4">
        <v>30651</v>
      </c>
      <c r="B64" s="6">
        <v>6379.2</v>
      </c>
      <c r="C64" s="2">
        <f>VLOOKUP(B64,historic!B$2:D$562,3,FALSE)</f>
        <v>2399528.8</v>
      </c>
      <c r="J64"/>
      <c r="K64"/>
      <c r="L64"/>
      <c r="M64"/>
      <c r="N64"/>
    </row>
    <row r="65" spans="1:14" ht="12">
      <c r="A65" s="4">
        <v>30682</v>
      </c>
      <c r="B65" s="6">
        <v>6379.9</v>
      </c>
      <c r="C65" s="2">
        <f>VLOOKUP(B65,historic!B$2:D$562,3,FALSE)</f>
        <v>2429456.599999999</v>
      </c>
      <c r="J65"/>
      <c r="K65"/>
      <c r="L65"/>
      <c r="M65"/>
      <c r="N65"/>
    </row>
    <row r="66" spans="1:14" ht="12">
      <c r="A66" s="4">
        <v>30713</v>
      </c>
      <c r="B66" s="6">
        <v>6380.3</v>
      </c>
      <c r="C66" s="2">
        <f>VLOOKUP(B66,historic!B$2:D$562,3,FALSE)</f>
        <v>2446799.1000000006</v>
      </c>
      <c r="J66"/>
      <c r="K66"/>
      <c r="L66"/>
      <c r="M66"/>
      <c r="N66"/>
    </row>
    <row r="67" spans="1:14" ht="12">
      <c r="A67" s="4">
        <v>30742</v>
      </c>
      <c r="B67" s="6">
        <v>6380.7</v>
      </c>
      <c r="C67" s="2">
        <f>VLOOKUP(B67,historic!B$2:D$562,3,FALSE)</f>
        <v>2464221.9000000013</v>
      </c>
      <c r="J67"/>
      <c r="K67"/>
      <c r="L67"/>
      <c r="M67"/>
      <c r="N67"/>
    </row>
    <row r="68" spans="1:10" ht="12">
      <c r="A68" s="4">
        <v>30773</v>
      </c>
      <c r="B68" s="6">
        <v>6380.9</v>
      </c>
      <c r="C68" s="2">
        <f>VLOOKUP(B68,historic!B$2:D$562,3,FALSE)</f>
        <v>2472933.3000000017</v>
      </c>
      <c r="D68" s="2">
        <f>VLOOKUP(B68,historic!B$2:D$562,2,FALSE)</f>
        <v>43878.60000000001</v>
      </c>
      <c r="J68" s="2">
        <f>VLOOKUP(B67,historic!B$2:E$562,4,FALSE)</f>
        <v>84.14999999999996</v>
      </c>
    </row>
    <row r="69" spans="1:10" ht="12">
      <c r="A69" s="4">
        <v>30803</v>
      </c>
      <c r="B69" s="6">
        <v>6380.9</v>
      </c>
      <c r="C69" s="2">
        <f>VLOOKUP(B69,historic!B$2:D$562,3,FALSE)</f>
        <v>2472933.3000000017</v>
      </c>
      <c r="J69"/>
    </row>
    <row r="70" spans="1:10" ht="12">
      <c r="A70" s="4">
        <v>30834</v>
      </c>
      <c r="B70" s="6">
        <v>6380.7</v>
      </c>
      <c r="C70" s="2">
        <f>VLOOKUP(B70,historic!B$2:D$562,3,FALSE)</f>
        <v>2464221.9000000013</v>
      </c>
      <c r="G70"/>
      <c r="H70"/>
      <c r="J70"/>
    </row>
    <row r="71" spans="1:10" ht="12">
      <c r="A71" s="4">
        <v>30864</v>
      </c>
      <c r="B71" s="6">
        <v>6380.4</v>
      </c>
      <c r="C71" s="2">
        <f>VLOOKUP(B71,historic!B$2:D$562,3,FALSE)</f>
        <v>2451154.8000000007</v>
      </c>
      <c r="G71"/>
      <c r="H71"/>
      <c r="J71"/>
    </row>
    <row r="72" spans="1:10" ht="12">
      <c r="A72" s="4">
        <v>30895</v>
      </c>
      <c r="B72" s="6">
        <v>6380.3</v>
      </c>
      <c r="C72" s="2">
        <f>VLOOKUP(B72,historic!B$2:D$562,3,FALSE)</f>
        <v>2446799.1000000006</v>
      </c>
      <c r="G72"/>
      <c r="H72"/>
      <c r="J72"/>
    </row>
    <row r="73" spans="1:10" ht="12">
      <c r="A73" s="4">
        <v>30926</v>
      </c>
      <c r="B73" s="6">
        <v>6380.3</v>
      </c>
      <c r="C73" s="2">
        <f>VLOOKUP(B73,historic!B$2:D$562,3,FALSE)</f>
        <v>2446799.1000000006</v>
      </c>
      <c r="G73"/>
      <c r="H73"/>
      <c r="J73"/>
    </row>
    <row r="74" spans="1:10" ht="12">
      <c r="A74" s="4">
        <v>30956</v>
      </c>
      <c r="B74" s="6">
        <v>6380.1</v>
      </c>
      <c r="C74" s="2">
        <f>VLOOKUP(B74,historic!B$2:D$562,3,FALSE)</f>
        <v>2438087.7</v>
      </c>
      <c r="G74"/>
      <c r="H74"/>
      <c r="J74"/>
    </row>
    <row r="75" spans="1:10" ht="12">
      <c r="A75" s="4">
        <v>30987</v>
      </c>
      <c r="B75" s="6">
        <v>6379.9</v>
      </c>
      <c r="C75" s="2">
        <f>VLOOKUP(B75,historic!B$2:D$562,3,FALSE)</f>
        <v>2429456.599999999</v>
      </c>
      <c r="G75"/>
      <c r="H75"/>
      <c r="J75"/>
    </row>
    <row r="76" spans="1:8" ht="12">
      <c r="A76" s="4">
        <v>31017</v>
      </c>
      <c r="B76" s="6">
        <v>6379.8</v>
      </c>
      <c r="C76" s="2">
        <f>VLOOKUP(B76,historic!B$2:D$562,3,FALSE)</f>
        <v>2425181.1999999993</v>
      </c>
      <c r="G76"/>
      <c r="H76"/>
    </row>
    <row r="77" spans="1:8" ht="12">
      <c r="A77" s="4">
        <v>31048</v>
      </c>
      <c r="B77" s="6">
        <v>6379.9</v>
      </c>
      <c r="C77" s="2">
        <f>VLOOKUP(B77,historic!B$2:D$562,3,FALSE)</f>
        <v>2429456.599999999</v>
      </c>
      <c r="G77"/>
      <c r="H77"/>
    </row>
    <row r="78" spans="1:8" ht="12">
      <c r="A78" s="4">
        <v>31079</v>
      </c>
      <c r="B78" s="6">
        <v>6380</v>
      </c>
      <c r="C78" s="2">
        <f>VLOOKUP(B78,historic!B$2:D$562,3,FALSE)</f>
        <v>2433732</v>
      </c>
      <c r="G78"/>
      <c r="H78"/>
    </row>
    <row r="79" spans="1:8" ht="12">
      <c r="A79" s="4">
        <v>31107</v>
      </c>
      <c r="B79" s="6">
        <v>6380.1</v>
      </c>
      <c r="C79" s="2">
        <f>VLOOKUP(B79,historic!B$2:D$562,3,FALSE)</f>
        <v>2438087.7</v>
      </c>
      <c r="G79"/>
      <c r="H79"/>
    </row>
    <row r="80" spans="1:10" ht="12">
      <c r="A80" s="4">
        <v>31138</v>
      </c>
      <c r="B80" s="6">
        <v>6380.2</v>
      </c>
      <c r="C80" s="2">
        <f>VLOOKUP(B80,historic!B$2:D$562,3,FALSE)</f>
        <v>2442443.4000000004</v>
      </c>
      <c r="D80" s="2">
        <f>VLOOKUP(B80,historic!B$2:D$562,2,FALSE)</f>
        <v>43315.8</v>
      </c>
      <c r="G80"/>
      <c r="H80"/>
      <c r="J80" s="2">
        <f>VLOOKUP(B79,historic!B$2:E$562,4,FALSE)</f>
        <v>85.05</v>
      </c>
    </row>
    <row r="81" spans="1:8" ht="12">
      <c r="A81" s="4">
        <v>31168</v>
      </c>
      <c r="B81" s="6">
        <v>6380.2</v>
      </c>
      <c r="C81" s="2">
        <f>VLOOKUP(B81,historic!B$2:D$562,3,FALSE)</f>
        <v>2442443.4000000004</v>
      </c>
      <c r="G81"/>
      <c r="H81"/>
    </row>
    <row r="82" spans="1:8" ht="12">
      <c r="A82" s="4">
        <v>31199</v>
      </c>
      <c r="B82" s="6">
        <v>6379.9</v>
      </c>
      <c r="C82" s="2">
        <f>VLOOKUP(B82,historic!B$2:D$562,3,FALSE)</f>
        <v>2429456.599999999</v>
      </c>
      <c r="G82"/>
      <c r="H82"/>
    </row>
    <row r="83" spans="1:8" ht="12">
      <c r="A83" s="4">
        <v>31229</v>
      </c>
      <c r="B83" s="6">
        <v>6379.5</v>
      </c>
      <c r="C83" s="2">
        <f>VLOOKUP(B83,historic!B$2:D$562,3,FALSE)</f>
        <v>2412354.9999999995</v>
      </c>
      <c r="G83"/>
      <c r="H83"/>
    </row>
    <row r="84" spans="1:8" ht="12">
      <c r="A84" s="4">
        <v>31260</v>
      </c>
      <c r="B84" s="6">
        <v>6379.2</v>
      </c>
      <c r="C84" s="2">
        <f>VLOOKUP(B84,historic!B$2:D$562,3,FALSE)</f>
        <v>2399528.8</v>
      </c>
      <c r="G84"/>
      <c r="H84"/>
    </row>
    <row r="85" spans="1:8" ht="12">
      <c r="A85" s="4">
        <v>31291</v>
      </c>
      <c r="B85" s="6">
        <v>6378.9</v>
      </c>
      <c r="C85" s="2">
        <f>VLOOKUP(B85,historic!B$2:D$562,3,FALSE)</f>
        <v>2386783</v>
      </c>
      <c r="G85"/>
      <c r="H85"/>
    </row>
    <row r="86" spans="1:8" ht="12">
      <c r="A86" s="4">
        <v>31321</v>
      </c>
      <c r="B86" s="6">
        <v>6378.7</v>
      </c>
      <c r="C86" s="2">
        <f>VLOOKUP(B86,historic!B$2:D$562,3,FALSE)</f>
        <v>2378393</v>
      </c>
      <c r="G86"/>
      <c r="H86"/>
    </row>
    <row r="87" spans="1:8" ht="12">
      <c r="A87" s="4">
        <v>31352</v>
      </c>
      <c r="B87" s="6">
        <v>6378.6</v>
      </c>
      <c r="C87" s="2">
        <f>VLOOKUP(B87,historic!B$2:D$562,3,FALSE)</f>
        <v>2374198</v>
      </c>
      <c r="G87"/>
      <c r="H87"/>
    </row>
    <row r="88" spans="1:8" ht="12">
      <c r="A88" s="4">
        <v>31382</v>
      </c>
      <c r="B88" s="6">
        <v>6378.5</v>
      </c>
      <c r="C88" s="2">
        <f>VLOOKUP(B88,historic!B$2:D$562,3,FALSE)</f>
        <v>2370003</v>
      </c>
      <c r="G88"/>
      <c r="H88"/>
    </row>
    <row r="89" spans="1:8" ht="12">
      <c r="A89" s="4">
        <v>31413</v>
      </c>
      <c r="B89" s="6">
        <v>6378.6</v>
      </c>
      <c r="C89" s="2">
        <f>VLOOKUP(B89,historic!B$2:D$562,3,FALSE)</f>
        <v>2374198</v>
      </c>
      <c r="G89"/>
      <c r="H89"/>
    </row>
    <row r="90" spans="1:8" ht="12">
      <c r="A90" s="4">
        <v>31444</v>
      </c>
      <c r="B90" s="6">
        <v>6378.7</v>
      </c>
      <c r="C90" s="2">
        <f>VLOOKUP(B90,historic!B$2:D$562,3,FALSE)</f>
        <v>2378393</v>
      </c>
      <c r="G90"/>
      <c r="H90"/>
    </row>
    <row r="91" spans="1:8" ht="12">
      <c r="A91" s="4">
        <v>31472</v>
      </c>
      <c r="B91" s="6">
        <v>6379.3</v>
      </c>
      <c r="C91" s="2">
        <f>VLOOKUP(B91,historic!B$2:D$562,3,FALSE)</f>
        <v>2403804.1999999997</v>
      </c>
      <c r="G91"/>
      <c r="H91"/>
    </row>
    <row r="92" spans="1:10" ht="12">
      <c r="A92" s="4">
        <v>31503</v>
      </c>
      <c r="B92" s="6">
        <v>6379.8</v>
      </c>
      <c r="C92" s="2">
        <f>VLOOKUP(B92,historic!B$2:D$562,3,FALSE)</f>
        <v>2425181.1999999993</v>
      </c>
      <c r="D92" s="2">
        <f>VLOOKUP(B92,historic!B$2:D$562,2,FALSE)</f>
        <v>42994.40000000002</v>
      </c>
      <c r="G92"/>
      <c r="H92"/>
      <c r="J92" s="2">
        <f>VLOOKUP(B91,historic!B$2:E$562,4,FALSE)</f>
        <v>86.24999999999999</v>
      </c>
    </row>
    <row r="93" spans="1:8" ht="12">
      <c r="A93" s="4">
        <v>31533</v>
      </c>
      <c r="B93" s="6">
        <v>6380.1</v>
      </c>
      <c r="C93" s="2">
        <f>VLOOKUP(B93,historic!B$2:D$562,3,FALSE)</f>
        <v>2438087.7</v>
      </c>
      <c r="G93"/>
      <c r="H93"/>
    </row>
    <row r="94" spans="1:8" ht="12">
      <c r="A94" s="4">
        <v>31564</v>
      </c>
      <c r="B94" s="6">
        <v>6380.5</v>
      </c>
      <c r="C94" s="2">
        <f>VLOOKUP(B94,historic!B$2:D$562,3,FALSE)</f>
        <v>2455510.500000001</v>
      </c>
      <c r="G94"/>
      <c r="H94"/>
    </row>
    <row r="95" spans="1:8" ht="12">
      <c r="A95" s="4">
        <v>31594</v>
      </c>
      <c r="B95" s="6">
        <v>6380.8</v>
      </c>
      <c r="C95" s="2">
        <f>VLOOKUP(B95,historic!B$2:D$562,3,FALSE)</f>
        <v>2468577.6000000015</v>
      </c>
      <c r="G95"/>
      <c r="H95"/>
    </row>
    <row r="96" spans="1:8" ht="12">
      <c r="A96" s="4">
        <v>31625</v>
      </c>
      <c r="B96" s="6">
        <v>6381</v>
      </c>
      <c r="C96" s="2">
        <f>VLOOKUP(B96,historic!B$2:D$562,3,FALSE)</f>
        <v>2477289</v>
      </c>
      <c r="G96"/>
      <c r="H96"/>
    </row>
    <row r="97" spans="1:8" ht="12">
      <c r="A97" s="4">
        <v>31656</v>
      </c>
      <c r="B97" s="6">
        <v>6380.7</v>
      </c>
      <c r="C97" s="2">
        <f>VLOOKUP(B97,historic!B$2:D$562,3,FALSE)</f>
        <v>2464221.9000000013</v>
      </c>
      <c r="G97"/>
      <c r="H97"/>
    </row>
    <row r="98" spans="1:8" ht="12">
      <c r="A98" s="4">
        <v>31686</v>
      </c>
      <c r="B98" s="6">
        <v>6380.2</v>
      </c>
      <c r="C98" s="2">
        <f>VLOOKUP(B98,historic!B$2:D$562,3,FALSE)</f>
        <v>2442443.4000000004</v>
      </c>
      <c r="G98"/>
      <c r="H98"/>
    </row>
    <row r="99" spans="1:8" ht="12">
      <c r="A99" s="4">
        <v>31717</v>
      </c>
      <c r="B99" s="6">
        <v>6380.1</v>
      </c>
      <c r="C99" s="2">
        <f>VLOOKUP(B99,historic!B$2:D$562,3,FALSE)</f>
        <v>2438087.7</v>
      </c>
      <c r="G99"/>
      <c r="H99"/>
    </row>
    <row r="100" spans="1:8" ht="12">
      <c r="A100" s="4">
        <v>31747</v>
      </c>
      <c r="B100" s="6">
        <v>6380</v>
      </c>
      <c r="C100" s="2">
        <f>VLOOKUP(B100,historic!B$2:D$562,3,FALSE)</f>
        <v>2433732</v>
      </c>
      <c r="G100"/>
      <c r="H100"/>
    </row>
    <row r="101" spans="1:8" ht="12">
      <c r="A101" s="4">
        <v>31778</v>
      </c>
      <c r="B101" s="6">
        <f aca="true" t="shared" si="0" ref="B101:B148">H5</f>
        <v>6380.1</v>
      </c>
      <c r="C101" s="2">
        <f>VLOOKUP(B101,historic!B$2:D$562,3,FALSE)</f>
        <v>2438087.7</v>
      </c>
      <c r="G101"/>
      <c r="H101"/>
    </row>
    <row r="102" spans="1:8" ht="12">
      <c r="A102" s="4">
        <v>31809</v>
      </c>
      <c r="B102" s="6">
        <f t="shared" si="0"/>
        <v>6380.2</v>
      </c>
      <c r="C102" s="2">
        <f>VLOOKUP(B102,historic!B$2:D$562,3,FALSE)</f>
        <v>2442443.4000000004</v>
      </c>
      <c r="G102"/>
      <c r="H102"/>
    </row>
    <row r="103" spans="1:8" ht="12">
      <c r="A103" s="4">
        <v>31837</v>
      </c>
      <c r="B103" s="6">
        <f t="shared" si="0"/>
        <v>6380.3</v>
      </c>
      <c r="C103" s="2">
        <f>VLOOKUP(B103,historic!B$2:D$562,3,FALSE)</f>
        <v>2446799.1000000006</v>
      </c>
      <c r="G103"/>
      <c r="H103"/>
    </row>
    <row r="104" spans="1:10" ht="12">
      <c r="A104" s="4">
        <v>31868</v>
      </c>
      <c r="B104" s="6">
        <f t="shared" si="0"/>
        <v>6380.4</v>
      </c>
      <c r="C104" s="2">
        <f>VLOOKUP(B104,historic!B$2:D$562,3,FALSE)</f>
        <v>2451154.8000000007</v>
      </c>
      <c r="D104" s="2">
        <f>VLOOKUP(B104,historic!B$2:D$562,2,FALSE)</f>
        <v>43476.600000000006</v>
      </c>
      <c r="G104"/>
      <c r="H104"/>
      <c r="J104" s="2">
        <f>VLOOKUP(B103,historic!B$2:E$562,4,FALSE)</f>
        <v>84.74999999999999</v>
      </c>
    </row>
    <row r="105" spans="1:8" ht="12">
      <c r="A105" s="4">
        <v>31898</v>
      </c>
      <c r="B105" s="6">
        <f t="shared" si="0"/>
        <v>6380.4</v>
      </c>
      <c r="C105" s="2">
        <f>VLOOKUP(B105,historic!B$2:D$562,3,FALSE)</f>
        <v>2451154.8000000007</v>
      </c>
      <c r="G105"/>
      <c r="H105"/>
    </row>
    <row r="106" spans="1:8" ht="12">
      <c r="A106" s="4">
        <v>31929</v>
      </c>
      <c r="B106" s="6">
        <f t="shared" si="0"/>
        <v>6380.3</v>
      </c>
      <c r="C106" s="2">
        <f>VLOOKUP(B106,historic!B$2:D$562,3,FALSE)</f>
        <v>2446799.1000000006</v>
      </c>
      <c r="G106"/>
      <c r="H106"/>
    </row>
    <row r="107" spans="1:8" ht="12">
      <c r="A107" s="4">
        <v>31959</v>
      </c>
      <c r="B107" s="6">
        <f t="shared" si="0"/>
        <v>6380.1</v>
      </c>
      <c r="C107" s="2">
        <f>VLOOKUP(B107,historic!B$2:D$562,3,FALSE)</f>
        <v>2438087.7</v>
      </c>
      <c r="G107"/>
      <c r="H107"/>
    </row>
    <row r="108" spans="1:8" ht="12">
      <c r="A108" s="4">
        <v>31990</v>
      </c>
      <c r="B108" s="6">
        <f t="shared" si="0"/>
        <v>6379.6</v>
      </c>
      <c r="C108" s="2">
        <f>VLOOKUP(B108,historic!B$2:D$562,3,FALSE)</f>
        <v>2416630.3999999994</v>
      </c>
      <c r="G108"/>
      <c r="H108"/>
    </row>
    <row r="109" spans="1:8" ht="12">
      <c r="A109" s="4">
        <v>32021</v>
      </c>
      <c r="B109" s="6">
        <f t="shared" si="0"/>
        <v>6379.2</v>
      </c>
      <c r="C109" s="2">
        <f>VLOOKUP(B109,historic!B$2:D$562,3,FALSE)</f>
        <v>2399528.8</v>
      </c>
      <c r="G109"/>
      <c r="H109"/>
    </row>
    <row r="110" spans="1:8" ht="12">
      <c r="A110" s="4">
        <v>32051</v>
      </c>
      <c r="B110" s="6">
        <f t="shared" si="0"/>
        <v>6379</v>
      </c>
      <c r="C110" s="2">
        <f>VLOOKUP(B110,historic!B$2:D$562,3,FALSE)</f>
        <v>2390978</v>
      </c>
      <c r="G110"/>
      <c r="H110"/>
    </row>
    <row r="111" spans="1:8" ht="12">
      <c r="A111" s="4">
        <v>32082</v>
      </c>
      <c r="B111" s="6">
        <f t="shared" si="0"/>
        <v>6378.8</v>
      </c>
      <c r="C111" s="2">
        <f>VLOOKUP(B111,historic!B$2:D$562,3,FALSE)</f>
        <v>2382588</v>
      </c>
      <c r="G111"/>
      <c r="H111"/>
    </row>
    <row r="112" spans="1:8" ht="12">
      <c r="A112" s="4">
        <v>32112</v>
      </c>
      <c r="B112" s="6">
        <f t="shared" si="0"/>
        <v>6378.8</v>
      </c>
      <c r="C112" s="2">
        <f>VLOOKUP(B112,historic!B$2:D$562,3,FALSE)</f>
        <v>2382588</v>
      </c>
      <c r="G112"/>
      <c r="H112"/>
    </row>
    <row r="113" spans="1:8" ht="12">
      <c r="A113" s="4">
        <v>32143</v>
      </c>
      <c r="B113" s="6">
        <f t="shared" si="0"/>
        <v>6379</v>
      </c>
      <c r="C113" s="2">
        <f>VLOOKUP(B113,historic!B$2:D$562,3,FALSE)</f>
        <v>2390978</v>
      </c>
      <c r="G113"/>
      <c r="H113"/>
    </row>
    <row r="114" spans="1:8" ht="12">
      <c r="A114" s="4">
        <v>32174</v>
      </c>
      <c r="B114" s="6">
        <f t="shared" si="0"/>
        <v>6379.1</v>
      </c>
      <c r="C114" s="2">
        <f>VLOOKUP(B114,historic!B$2:D$562,3,FALSE)</f>
        <v>2395253.4</v>
      </c>
      <c r="G114"/>
      <c r="H114"/>
    </row>
    <row r="115" spans="1:8" ht="12">
      <c r="A115" s="4">
        <v>32203</v>
      </c>
      <c r="B115" s="6">
        <f t="shared" si="0"/>
        <v>6379.2</v>
      </c>
      <c r="C115" s="2">
        <f>VLOOKUP(B115,historic!B$2:D$562,3,FALSE)</f>
        <v>2399528.8</v>
      </c>
      <c r="G115"/>
      <c r="H115"/>
    </row>
    <row r="116" spans="1:10" ht="12">
      <c r="A116" s="4">
        <v>32234</v>
      </c>
      <c r="B116" s="6">
        <f t="shared" si="0"/>
        <v>6379.1</v>
      </c>
      <c r="C116" s="2">
        <f>VLOOKUP(B116,historic!B$2:D$562,3,FALSE)</f>
        <v>2395253.4</v>
      </c>
      <c r="D116" s="2">
        <f>VLOOKUP(B116,historic!B$2:D$562,2,FALSE)</f>
        <v>42432.3</v>
      </c>
      <c r="G116"/>
      <c r="H116"/>
      <c r="J116" s="2">
        <f>VLOOKUP(B115,historic!B$2:E$562,4,FALSE)</f>
        <v>86.39999999999999</v>
      </c>
    </row>
    <row r="117" spans="1:8" ht="12">
      <c r="A117" s="4">
        <v>32264</v>
      </c>
      <c r="B117" s="6">
        <f t="shared" si="0"/>
        <v>6378.7</v>
      </c>
      <c r="C117" s="2">
        <f>VLOOKUP(B117,historic!B$2:D$562,3,FALSE)</f>
        <v>2378393</v>
      </c>
      <c r="G117"/>
      <c r="H117"/>
    </row>
    <row r="118" spans="1:8" ht="12">
      <c r="A118" s="4">
        <v>32295</v>
      </c>
      <c r="B118" s="6">
        <f t="shared" si="0"/>
        <v>6378.5</v>
      </c>
      <c r="C118" s="2">
        <f>VLOOKUP(B118,historic!B$2:D$562,3,FALSE)</f>
        <v>2370003</v>
      </c>
      <c r="G118"/>
      <c r="H118"/>
    </row>
    <row r="119" spans="1:8" ht="12">
      <c r="A119" s="4">
        <v>32325</v>
      </c>
      <c r="B119" s="6">
        <f t="shared" si="0"/>
        <v>6378.4</v>
      </c>
      <c r="C119" s="2">
        <f>VLOOKUP(B119,historic!B$2:D$562,3,FALSE)</f>
        <v>2365808</v>
      </c>
      <c r="G119"/>
      <c r="H119"/>
    </row>
    <row r="120" spans="1:8" ht="12">
      <c r="A120" s="4">
        <v>32356</v>
      </c>
      <c r="B120" s="6">
        <f t="shared" si="0"/>
        <v>6377.9</v>
      </c>
      <c r="C120" s="2">
        <f>VLOOKUP(B120,historic!B$2:D$562,3,FALSE)</f>
        <v>2344913.400000001</v>
      </c>
      <c r="G120"/>
      <c r="H120"/>
    </row>
    <row r="121" spans="1:8" ht="12">
      <c r="A121" s="4">
        <v>32387</v>
      </c>
      <c r="B121" s="6">
        <f t="shared" si="0"/>
        <v>6377.6</v>
      </c>
      <c r="C121" s="2">
        <f>VLOOKUP(B121,historic!B$2:D$562,3,FALSE)</f>
        <v>2332569.6000000006</v>
      </c>
      <c r="G121"/>
      <c r="H121"/>
    </row>
    <row r="122" spans="1:8" ht="12">
      <c r="A122" s="4">
        <v>32417</v>
      </c>
      <c r="B122" s="6">
        <f t="shared" si="0"/>
        <v>6377.3</v>
      </c>
      <c r="C122" s="2">
        <f>VLOOKUP(B122,historic!B$2:D$562,3,FALSE)</f>
        <v>2320225.8000000003</v>
      </c>
      <c r="G122"/>
      <c r="H122"/>
    </row>
    <row r="123" spans="1:8" ht="12">
      <c r="A123" s="4">
        <v>32448</v>
      </c>
      <c r="B123" s="6">
        <f t="shared" si="0"/>
        <v>6377</v>
      </c>
      <c r="C123" s="2">
        <f>VLOOKUP(B123,historic!B$2:D$562,3,FALSE)</f>
        <v>2307882</v>
      </c>
      <c r="G123"/>
      <c r="H123"/>
    </row>
    <row r="124" spans="1:8" ht="12">
      <c r="A124" s="4">
        <v>32478</v>
      </c>
      <c r="B124" s="6">
        <f t="shared" si="0"/>
        <v>6376.8</v>
      </c>
      <c r="C124" s="2">
        <f>VLOOKUP(B124,historic!B$2:D$562,3,FALSE)</f>
        <v>2299813.1999999993</v>
      </c>
      <c r="G124"/>
      <c r="H124"/>
    </row>
    <row r="125" spans="1:8" ht="12">
      <c r="A125" s="4">
        <v>32509</v>
      </c>
      <c r="B125" s="6">
        <f t="shared" si="0"/>
        <v>6376.8</v>
      </c>
      <c r="C125" s="2">
        <f>VLOOKUP(B125,historic!B$2:D$562,3,FALSE)</f>
        <v>2299813.1999999993</v>
      </c>
      <c r="G125"/>
      <c r="H125"/>
    </row>
    <row r="126" spans="1:8" ht="12">
      <c r="A126" s="4">
        <v>32540</v>
      </c>
      <c r="B126" s="6">
        <f t="shared" si="0"/>
        <v>6376.8</v>
      </c>
      <c r="C126" s="2">
        <f>VLOOKUP(B126,historic!B$2:D$562,3,FALSE)</f>
        <v>2299813.1999999993</v>
      </c>
      <c r="G126"/>
      <c r="H126"/>
    </row>
    <row r="127" spans="1:8" ht="12">
      <c r="A127" s="4">
        <v>32568</v>
      </c>
      <c r="B127" s="6">
        <f t="shared" si="0"/>
        <v>6376.9</v>
      </c>
      <c r="C127" s="2">
        <f>VLOOKUP(B127,historic!B$2:D$562,3,FALSE)</f>
        <v>2303847.599999999</v>
      </c>
      <c r="G127"/>
      <c r="H127"/>
    </row>
    <row r="128" spans="1:10" ht="12">
      <c r="A128" s="4">
        <v>32599</v>
      </c>
      <c r="B128" s="6">
        <f t="shared" si="0"/>
        <v>6377</v>
      </c>
      <c r="C128" s="2">
        <f>VLOOKUP(B128,historic!B$2:D$562,3,FALSE)</f>
        <v>2307882</v>
      </c>
      <c r="D128" s="2">
        <f>VLOOKUP(B128,historic!B$2:D$562,2,FALSE)</f>
        <v>40745</v>
      </c>
      <c r="G128"/>
      <c r="H128"/>
      <c r="J128" s="2">
        <f>VLOOKUP(B127,historic!B$2:E$562,4,FALSE)</f>
        <v>89.98999999999997</v>
      </c>
    </row>
    <row r="129" spans="1:8" ht="12">
      <c r="A129" s="4">
        <v>32629</v>
      </c>
      <c r="B129" s="6">
        <f t="shared" si="0"/>
        <v>6376.9</v>
      </c>
      <c r="C129" s="2">
        <f>VLOOKUP(B129,historic!B$2:D$562,3,FALSE)</f>
        <v>2303847.599999999</v>
      </c>
      <c r="G129"/>
      <c r="H129"/>
    </row>
    <row r="130" spans="1:8" ht="12">
      <c r="A130" s="4">
        <v>32660</v>
      </c>
      <c r="B130" s="6">
        <f t="shared" si="0"/>
        <v>6376.8</v>
      </c>
      <c r="C130" s="2">
        <f>VLOOKUP(B130,historic!B$2:D$562,3,FALSE)</f>
        <v>2299813.1999999993</v>
      </c>
      <c r="G130"/>
      <c r="H130"/>
    </row>
    <row r="131" spans="1:8" ht="12">
      <c r="A131" s="4">
        <v>32690</v>
      </c>
      <c r="B131" s="6">
        <f t="shared" si="0"/>
        <v>6376.4</v>
      </c>
      <c r="C131" s="2">
        <f>VLOOKUP(B131,historic!B$2:D$562,3,FALSE)</f>
        <v>2283675.5999999996</v>
      </c>
      <c r="G131"/>
      <c r="H131"/>
    </row>
    <row r="132" spans="1:8" ht="12">
      <c r="A132" s="4">
        <v>32721</v>
      </c>
      <c r="B132" s="6">
        <f t="shared" si="0"/>
        <v>6376.1</v>
      </c>
      <c r="C132" s="2">
        <f>VLOOKUP(B132,historic!B$2:D$562,3,FALSE)</f>
        <v>2271572.4</v>
      </c>
      <c r="G132"/>
      <c r="H132"/>
    </row>
    <row r="133" spans="1:8" ht="12">
      <c r="A133" s="4">
        <v>32752</v>
      </c>
      <c r="B133" s="6">
        <f t="shared" si="0"/>
        <v>6375.7</v>
      </c>
      <c r="C133" s="2">
        <f>VLOOKUP(B133,historic!B$2:D$562,3,FALSE)</f>
        <v>2255676</v>
      </c>
      <c r="G133"/>
      <c r="H133"/>
    </row>
    <row r="134" spans="1:8" ht="12">
      <c r="A134" s="4">
        <v>32782</v>
      </c>
      <c r="B134" s="6">
        <f t="shared" si="0"/>
        <v>6375.4</v>
      </c>
      <c r="C134" s="2">
        <f>VLOOKUP(B134,historic!B$2:D$562,3,FALSE)</f>
        <v>2243814</v>
      </c>
      <c r="G134"/>
      <c r="H134"/>
    </row>
    <row r="135" spans="1:8" ht="12">
      <c r="A135" s="4">
        <v>32813</v>
      </c>
      <c r="B135" s="6">
        <f t="shared" si="0"/>
        <v>6375.3</v>
      </c>
      <c r="C135" s="2">
        <f>VLOOKUP(B135,historic!B$2:D$562,3,FALSE)</f>
        <v>2239860</v>
      </c>
      <c r="G135"/>
      <c r="H135"/>
    </row>
    <row r="136" spans="1:8" ht="12">
      <c r="A136" s="4">
        <v>32843</v>
      </c>
      <c r="B136" s="6">
        <f t="shared" si="0"/>
        <v>6375.3</v>
      </c>
      <c r="C136" s="2">
        <f>VLOOKUP(B136,historic!B$2:D$562,3,FALSE)</f>
        <v>2239860</v>
      </c>
      <c r="G136"/>
      <c r="H136"/>
    </row>
    <row r="137" spans="1:8" ht="12">
      <c r="A137" s="4">
        <v>32874</v>
      </c>
      <c r="B137" s="6">
        <f t="shared" si="0"/>
        <v>6375.4</v>
      </c>
      <c r="C137" s="2">
        <f>VLOOKUP(B137,historic!B$2:D$562,3,FALSE)</f>
        <v>2243814</v>
      </c>
      <c r="G137"/>
      <c r="H137"/>
    </row>
    <row r="138" spans="1:8" ht="12">
      <c r="A138" s="4">
        <v>32905</v>
      </c>
      <c r="B138" s="6">
        <f t="shared" si="0"/>
        <v>6375.5</v>
      </c>
      <c r="C138" s="2">
        <f>VLOOKUP(B138,historic!B$2:D$562,3,FALSE)</f>
        <v>2247768</v>
      </c>
      <c r="G138"/>
      <c r="H138"/>
    </row>
    <row r="139" spans="1:8" ht="12">
      <c r="A139" s="4">
        <v>32933</v>
      </c>
      <c r="B139" s="6">
        <f t="shared" si="0"/>
        <v>6375.8</v>
      </c>
      <c r="C139" s="2">
        <f>VLOOKUP(B139,historic!B$2:D$562,3,FALSE)</f>
        <v>2259630</v>
      </c>
      <c r="G139"/>
      <c r="H139"/>
    </row>
    <row r="140" spans="1:10" ht="12">
      <c r="A140" s="4">
        <v>32964</v>
      </c>
      <c r="B140" s="6">
        <f t="shared" si="0"/>
        <v>6375.9</v>
      </c>
      <c r="C140" s="2">
        <f>VLOOKUP(B140,historic!B$2:D$562,3,FALSE)</f>
        <v>2263584</v>
      </c>
      <c r="D140" s="2">
        <f>VLOOKUP(B140,historic!B$2:D$562,2,FALSE)</f>
        <v>39861.60000000001</v>
      </c>
      <c r="G140"/>
      <c r="H140"/>
      <c r="J140" s="2">
        <f>VLOOKUP(B139,historic!B$2:E$562,4,FALSE)</f>
        <v>91.18000000000002</v>
      </c>
    </row>
    <row r="141" spans="1:8" ht="12">
      <c r="A141" s="4">
        <v>32994</v>
      </c>
      <c r="B141" s="6">
        <f t="shared" si="0"/>
        <v>6375.9</v>
      </c>
      <c r="C141" s="2">
        <f>VLOOKUP(B141,historic!B$2:D$562,3,FALSE)</f>
        <v>2263584</v>
      </c>
      <c r="G141"/>
      <c r="H141"/>
    </row>
    <row r="142" spans="1:8" ht="12">
      <c r="A142" s="4">
        <v>33025</v>
      </c>
      <c r="B142" s="6">
        <f t="shared" si="0"/>
        <v>6375.9</v>
      </c>
      <c r="C142" s="2">
        <f>VLOOKUP(B142,historic!B$2:D$562,3,FALSE)</f>
        <v>2263584</v>
      </c>
      <c r="G142"/>
      <c r="H142"/>
    </row>
    <row r="143" spans="1:8" ht="12">
      <c r="A143" s="4">
        <v>33055</v>
      </c>
      <c r="B143" s="6">
        <f t="shared" si="0"/>
        <v>6375.8</v>
      </c>
      <c r="C143" s="2">
        <f>VLOOKUP(B143,historic!B$2:D$562,3,FALSE)</f>
        <v>2259630</v>
      </c>
      <c r="G143"/>
      <c r="H143"/>
    </row>
    <row r="144" spans="1:8" ht="12">
      <c r="A144" s="4">
        <v>33086</v>
      </c>
      <c r="B144" s="6">
        <f t="shared" si="0"/>
        <v>6375.7</v>
      </c>
      <c r="C144" s="2">
        <f>VLOOKUP(B144,historic!B$2:D$562,3,FALSE)</f>
        <v>2255676</v>
      </c>
      <c r="G144"/>
      <c r="H144"/>
    </row>
    <row r="145" spans="1:8" ht="12">
      <c r="A145" s="4">
        <v>33117</v>
      </c>
      <c r="B145" s="6">
        <f t="shared" si="0"/>
        <v>6375.3</v>
      </c>
      <c r="C145" s="2">
        <f>VLOOKUP(B145,historic!B$2:D$562,3,FALSE)</f>
        <v>2239860</v>
      </c>
      <c r="G145"/>
      <c r="H145"/>
    </row>
    <row r="146" spans="1:8" ht="12">
      <c r="A146" s="4">
        <v>33147</v>
      </c>
      <c r="B146" s="6">
        <f t="shared" si="0"/>
        <v>6375.2</v>
      </c>
      <c r="C146" s="2">
        <f>VLOOKUP(B146,historic!B$2:D$562,3,FALSE)</f>
        <v>2235906</v>
      </c>
      <c r="G146"/>
      <c r="H146"/>
    </row>
    <row r="147" spans="1:8" ht="12">
      <c r="A147" s="4">
        <v>33178</v>
      </c>
      <c r="B147" s="6">
        <f t="shared" si="0"/>
        <v>6375</v>
      </c>
      <c r="C147" s="2">
        <f>VLOOKUP(B147,historic!B$2:D$562,3,FALSE)</f>
        <v>2227998</v>
      </c>
      <c r="G147"/>
      <c r="H147"/>
    </row>
    <row r="148" spans="1:8" ht="12">
      <c r="A148" s="4">
        <v>33208</v>
      </c>
      <c r="B148" s="6">
        <f t="shared" si="0"/>
        <v>6374.9</v>
      </c>
      <c r="C148" s="2">
        <f>VLOOKUP(B148,historic!B$2:D$562,3,FALSE)</f>
        <v>2224124.400000001</v>
      </c>
      <c r="G148"/>
      <c r="H148"/>
    </row>
    <row r="149" spans="1:8" ht="12">
      <c r="A149" s="4">
        <v>33239</v>
      </c>
      <c r="B149" s="6">
        <f aca="true" t="shared" si="1" ref="B149:B196">K5</f>
        <v>6374.8</v>
      </c>
      <c r="C149" s="2">
        <f>VLOOKUP(B149,historic!B$2:D$562,3,FALSE)</f>
        <v>2220250.8000000007</v>
      </c>
      <c r="G149"/>
      <c r="H149"/>
    </row>
    <row r="150" spans="1:8" ht="12">
      <c r="A150" s="4">
        <v>33270</v>
      </c>
      <c r="B150" s="6">
        <f t="shared" si="1"/>
        <v>6374.8</v>
      </c>
      <c r="C150" s="2">
        <f>VLOOKUP(B150,historic!B$2:D$562,3,FALSE)</f>
        <v>2220250.8000000007</v>
      </c>
      <c r="G150"/>
      <c r="H150"/>
    </row>
    <row r="151" spans="1:8" ht="12">
      <c r="A151" s="4">
        <v>33298</v>
      </c>
      <c r="B151" s="6">
        <f t="shared" si="1"/>
        <v>6374.9</v>
      </c>
      <c r="C151" s="2">
        <f>VLOOKUP(B151,historic!B$2:D$562,3,FALSE)</f>
        <v>2224124.400000001</v>
      </c>
      <c r="G151"/>
      <c r="H151"/>
    </row>
    <row r="152" spans="1:10" ht="12">
      <c r="A152" s="4">
        <v>33329</v>
      </c>
      <c r="B152" s="6">
        <f t="shared" si="1"/>
        <v>6375.2</v>
      </c>
      <c r="C152" s="2">
        <f>VLOOKUP(B152,historic!B$2:D$562,3,FALSE)</f>
        <v>2235906</v>
      </c>
      <c r="D152" s="2">
        <f>VLOOKUP(B152,historic!B$2:D$562,2,FALSE)</f>
        <v>39298.8</v>
      </c>
      <c r="G152"/>
      <c r="H152"/>
      <c r="J152" s="2">
        <f>VLOOKUP(B151,historic!B$2:E$562,4,FALSE)</f>
        <v>92.89999999999998</v>
      </c>
    </row>
    <row r="153" spans="1:8" ht="12">
      <c r="A153" s="4">
        <v>33359</v>
      </c>
      <c r="B153" s="6">
        <f t="shared" si="1"/>
        <v>6375.2</v>
      </c>
      <c r="C153" s="2">
        <f>VLOOKUP(B153,historic!B$2:D$562,3,FALSE)</f>
        <v>2235906</v>
      </c>
      <c r="G153"/>
      <c r="H153"/>
    </row>
    <row r="154" spans="1:8" ht="12">
      <c r="A154" s="4">
        <v>33390</v>
      </c>
      <c r="B154" s="6">
        <f t="shared" si="1"/>
        <v>6375.1</v>
      </c>
      <c r="C154" s="2">
        <f>VLOOKUP(B154,historic!B$2:D$562,3,FALSE)</f>
        <v>2231952</v>
      </c>
      <c r="G154"/>
      <c r="H154"/>
    </row>
    <row r="155" spans="1:8" ht="12">
      <c r="A155" s="4">
        <v>33420</v>
      </c>
      <c r="B155" s="6">
        <f t="shared" si="1"/>
        <v>6375.2</v>
      </c>
      <c r="C155" s="2">
        <f>VLOOKUP(B155,historic!B$2:D$562,3,FALSE)</f>
        <v>2235906</v>
      </c>
      <c r="G155"/>
      <c r="H155"/>
    </row>
    <row r="156" spans="1:8" ht="12">
      <c r="A156" s="4">
        <v>33451</v>
      </c>
      <c r="B156" s="6">
        <f t="shared" si="1"/>
        <v>6375</v>
      </c>
      <c r="C156" s="2">
        <f>VLOOKUP(B156,historic!B$2:D$562,3,FALSE)</f>
        <v>2227998</v>
      </c>
      <c r="G156"/>
      <c r="H156"/>
    </row>
    <row r="157" spans="1:8" ht="12">
      <c r="A157" s="4">
        <v>33482</v>
      </c>
      <c r="B157" s="6">
        <f t="shared" si="1"/>
        <v>6374.6</v>
      </c>
      <c r="C157" s="2">
        <f>VLOOKUP(B157,historic!B$2:D$562,3,FALSE)</f>
        <v>2212503.6000000006</v>
      </c>
      <c r="G157"/>
      <c r="H157"/>
    </row>
    <row r="158" spans="1:8" ht="12">
      <c r="A158" s="4">
        <v>33512</v>
      </c>
      <c r="B158" s="6">
        <f t="shared" si="1"/>
        <v>6374.3</v>
      </c>
      <c r="C158" s="2">
        <f>VLOOKUP(B158,historic!B$2:D$562,3,FALSE)</f>
        <v>2200882.8000000003</v>
      </c>
      <c r="G158"/>
      <c r="H158"/>
    </row>
    <row r="159" spans="1:8" ht="12">
      <c r="A159" s="4">
        <v>33543</v>
      </c>
      <c r="B159" s="6">
        <f t="shared" si="1"/>
        <v>6374.2</v>
      </c>
      <c r="C159" s="2">
        <f>VLOOKUP(B159,historic!B$2:D$562,3,FALSE)</f>
        <v>2197009.2</v>
      </c>
      <c r="G159"/>
      <c r="H159"/>
    </row>
    <row r="160" spans="1:8" ht="12">
      <c r="A160" s="4">
        <v>33573</v>
      </c>
      <c r="B160" s="6">
        <f t="shared" si="1"/>
        <v>6374.1</v>
      </c>
      <c r="C160" s="2">
        <f>VLOOKUP(B160,historic!B$2:D$562,3,FALSE)</f>
        <v>2193135.6</v>
      </c>
      <c r="G160"/>
      <c r="H160"/>
    </row>
    <row r="161" spans="1:8" ht="12">
      <c r="A161" s="4">
        <v>33604</v>
      </c>
      <c r="B161" s="6">
        <f t="shared" si="1"/>
        <v>6374.1</v>
      </c>
      <c r="C161" s="2">
        <f>VLOOKUP(B161,historic!B$2:D$562,3,FALSE)</f>
        <v>2193135.6</v>
      </c>
      <c r="G161"/>
      <c r="H161"/>
    </row>
    <row r="162" spans="1:8" ht="12">
      <c r="A162" s="4">
        <v>33635</v>
      </c>
      <c r="B162" s="6">
        <f t="shared" si="1"/>
        <v>6374.2</v>
      </c>
      <c r="C162" s="2">
        <f>VLOOKUP(B162,historic!B$2:D$562,3,FALSE)</f>
        <v>2197009.2</v>
      </c>
      <c r="G162"/>
      <c r="H162"/>
    </row>
    <row r="163" spans="1:8" ht="12">
      <c r="A163" s="4">
        <v>33664</v>
      </c>
      <c r="B163" s="6">
        <f t="shared" si="1"/>
        <v>6374.5</v>
      </c>
      <c r="C163" s="2">
        <f>VLOOKUP(B163,historic!B$2:D$562,3,FALSE)</f>
        <v>2208630.0000000005</v>
      </c>
      <c r="G163"/>
      <c r="H163"/>
    </row>
    <row r="164" spans="1:10" ht="12">
      <c r="A164" s="4">
        <v>33695</v>
      </c>
      <c r="B164" s="6">
        <f t="shared" si="1"/>
        <v>6374.6</v>
      </c>
      <c r="C164" s="2">
        <f>VLOOKUP(B164,historic!B$2:D$562,3,FALSE)</f>
        <v>2212503.6000000006</v>
      </c>
      <c r="D164" s="2">
        <f>VLOOKUP(B164,historic!B$2:D$562,2,FALSE)</f>
        <v>38816.80000000002</v>
      </c>
      <c r="G164"/>
      <c r="H164"/>
      <c r="J164" s="2">
        <f>VLOOKUP(B163,historic!B$2:E$562,4,FALSE)</f>
        <v>93.69999999999999</v>
      </c>
    </row>
    <row r="165" spans="1:8" ht="12">
      <c r="A165" s="4">
        <v>33725</v>
      </c>
      <c r="B165" s="6">
        <f t="shared" si="1"/>
        <v>6374.5</v>
      </c>
      <c r="C165" s="2">
        <f>VLOOKUP(B165,historic!B$2:D$562,3,FALSE)</f>
        <v>2208630.0000000005</v>
      </c>
      <c r="G165"/>
      <c r="H165"/>
    </row>
    <row r="166" spans="1:8" ht="12">
      <c r="A166" s="4">
        <v>33756</v>
      </c>
      <c r="B166" s="6">
        <f t="shared" si="1"/>
        <v>6374.4</v>
      </c>
      <c r="C166" s="2">
        <f>VLOOKUP(B166,historic!B$2:D$562,3,FALSE)</f>
        <v>2204756.4000000004</v>
      </c>
      <c r="G166"/>
      <c r="H166"/>
    </row>
    <row r="167" spans="1:8" ht="12">
      <c r="A167" s="4">
        <v>33786</v>
      </c>
      <c r="B167" s="6">
        <f t="shared" si="1"/>
        <v>6374.2</v>
      </c>
      <c r="C167" s="2">
        <f>VLOOKUP(B167,historic!B$2:D$562,3,FALSE)</f>
        <v>2197009.2</v>
      </c>
      <c r="G167"/>
      <c r="H167"/>
    </row>
    <row r="168" spans="1:8" ht="12">
      <c r="A168" s="4">
        <v>33817</v>
      </c>
      <c r="B168" s="6">
        <f t="shared" si="1"/>
        <v>6374.3</v>
      </c>
      <c r="C168" s="2">
        <f>VLOOKUP(B168,historic!B$2:D$562,3,FALSE)</f>
        <v>2200882.8000000003</v>
      </c>
      <c r="G168"/>
      <c r="H168"/>
    </row>
    <row r="169" spans="1:8" ht="12">
      <c r="A169" s="4">
        <v>33848</v>
      </c>
      <c r="B169" s="6">
        <f t="shared" si="1"/>
        <v>6373.9</v>
      </c>
      <c r="C169" s="2">
        <f>VLOOKUP(B169,historic!B$2:D$562,3,FALSE)</f>
        <v>2185468.6999999983</v>
      </c>
      <c r="G169"/>
      <c r="H169"/>
    </row>
    <row r="170" spans="1:8" ht="12">
      <c r="A170" s="4">
        <v>33878</v>
      </c>
      <c r="B170" s="6">
        <f t="shared" si="1"/>
        <v>6373.7</v>
      </c>
      <c r="C170" s="2">
        <f>VLOOKUP(B170,historic!B$2:D$562,3,FALSE)</f>
        <v>2177882.0999999987</v>
      </c>
      <c r="G170"/>
      <c r="H170"/>
    </row>
    <row r="171" spans="1:8" ht="12">
      <c r="A171" s="4">
        <v>33909</v>
      </c>
      <c r="B171" s="6">
        <f t="shared" si="1"/>
        <v>6373.5</v>
      </c>
      <c r="C171" s="2">
        <f>VLOOKUP(B171,historic!B$2:D$562,3,FALSE)</f>
        <v>2170295.499999999</v>
      </c>
      <c r="G171"/>
      <c r="H171"/>
    </row>
    <row r="172" spans="1:8" ht="12">
      <c r="A172" s="4">
        <v>33939</v>
      </c>
      <c r="B172" s="6">
        <f t="shared" si="1"/>
        <v>6373.4</v>
      </c>
      <c r="C172" s="2">
        <f>VLOOKUP(B172,historic!B$2:D$562,3,FALSE)</f>
        <v>2166502.1999999993</v>
      </c>
      <c r="G172"/>
      <c r="H172"/>
    </row>
    <row r="173" spans="1:8" ht="12">
      <c r="A173" s="4">
        <v>33970</v>
      </c>
      <c r="B173" s="6">
        <f t="shared" si="1"/>
        <v>6373.5</v>
      </c>
      <c r="C173" s="2">
        <f>VLOOKUP(B173,historic!B$2:D$562,3,FALSE)</f>
        <v>2170295.499999999</v>
      </c>
      <c r="G173"/>
      <c r="H173"/>
    </row>
    <row r="174" spans="1:8" ht="12">
      <c r="A174" s="4">
        <v>34001</v>
      </c>
      <c r="B174" s="6">
        <f t="shared" si="1"/>
        <v>6373.9</v>
      </c>
      <c r="C174" s="2">
        <f>VLOOKUP(B174,historic!B$2:D$562,3,FALSE)</f>
        <v>2185468.6999999983</v>
      </c>
      <c r="G174"/>
      <c r="H174"/>
    </row>
    <row r="175" spans="1:8" ht="12">
      <c r="A175" s="4">
        <v>34029</v>
      </c>
      <c r="B175" s="6">
        <f t="shared" si="1"/>
        <v>6374.2</v>
      </c>
      <c r="C175" s="2">
        <f>VLOOKUP(B175,historic!B$2:D$562,3,FALSE)</f>
        <v>2197009.2</v>
      </c>
      <c r="G175"/>
      <c r="H175"/>
    </row>
    <row r="176" spans="1:10" ht="12">
      <c r="A176" s="4">
        <v>34060</v>
      </c>
      <c r="B176" s="6">
        <f t="shared" si="1"/>
        <v>6374.6</v>
      </c>
      <c r="C176" s="2">
        <f>VLOOKUP(B176,historic!B$2:D$562,3,FALSE)</f>
        <v>2212503.6000000006</v>
      </c>
      <c r="D176" s="2">
        <f>VLOOKUP(B176,historic!B$2:D$562,2,FALSE)</f>
        <v>38816.80000000002</v>
      </c>
      <c r="G176"/>
      <c r="H176"/>
      <c r="J176" s="2">
        <f>VLOOKUP(B175,historic!B$2:E$562,4,FALSE)</f>
        <v>94.3</v>
      </c>
    </row>
    <row r="177" spans="1:8" ht="12">
      <c r="A177" s="4">
        <v>34090</v>
      </c>
      <c r="B177" s="6">
        <f t="shared" si="1"/>
        <v>6374.8</v>
      </c>
      <c r="C177" s="2">
        <f>VLOOKUP(B177,historic!B$2:D$562,3,FALSE)</f>
        <v>2220250.8000000007</v>
      </c>
      <c r="G177"/>
      <c r="H177"/>
    </row>
    <row r="178" spans="1:8" ht="12">
      <c r="A178" s="4">
        <v>34121</v>
      </c>
      <c r="B178" s="6">
        <f t="shared" si="1"/>
        <v>6374.9</v>
      </c>
      <c r="C178" s="2">
        <f>VLOOKUP(B178,historic!B$2:D$562,3,FALSE)</f>
        <v>2224124.400000001</v>
      </c>
      <c r="G178"/>
      <c r="H178"/>
    </row>
    <row r="179" spans="1:8" ht="12">
      <c r="A179" s="4">
        <v>34151</v>
      </c>
      <c r="B179" s="6">
        <f t="shared" si="1"/>
        <v>6375.1</v>
      </c>
      <c r="C179" s="2">
        <f>VLOOKUP(B179,historic!B$2:D$562,3,FALSE)</f>
        <v>2231952</v>
      </c>
      <c r="G179"/>
      <c r="H179"/>
    </row>
    <row r="180" spans="1:8" ht="12">
      <c r="A180" s="4">
        <v>34182</v>
      </c>
      <c r="B180" s="6">
        <f t="shared" si="1"/>
        <v>6375.1</v>
      </c>
      <c r="C180" s="2">
        <f>VLOOKUP(B180,historic!B$2:D$562,3,FALSE)</f>
        <v>2231952</v>
      </c>
      <c r="G180"/>
      <c r="H180"/>
    </row>
    <row r="181" spans="1:8" ht="12">
      <c r="A181" s="4">
        <v>34213</v>
      </c>
      <c r="B181" s="6">
        <f t="shared" si="1"/>
        <v>6375</v>
      </c>
      <c r="C181" s="2">
        <f>VLOOKUP(B181,historic!B$2:D$562,3,FALSE)</f>
        <v>2227998</v>
      </c>
      <c r="G181"/>
      <c r="H181"/>
    </row>
    <row r="182" spans="1:8" ht="12">
      <c r="A182" s="4">
        <v>34243</v>
      </c>
      <c r="B182" s="6">
        <f t="shared" si="1"/>
        <v>6374.8</v>
      </c>
      <c r="C182" s="2">
        <f>VLOOKUP(B182,historic!B$2:D$562,3,FALSE)</f>
        <v>2220250.8000000007</v>
      </c>
      <c r="G182" s="8"/>
      <c r="H182"/>
    </row>
    <row r="183" spans="1:46" ht="12">
      <c r="A183" s="4">
        <v>34274</v>
      </c>
      <c r="B183" s="6">
        <f t="shared" si="1"/>
        <v>6374.7</v>
      </c>
      <c r="C183" s="2">
        <f>VLOOKUP(B183,historic!B$2:D$562,3,FALSE)</f>
        <v>2216377.2000000007</v>
      </c>
      <c r="E183" s="6"/>
      <c r="F183" s="6"/>
      <c r="G183" s="6"/>
      <c r="H183" s="6"/>
      <c r="I183" s="6"/>
      <c r="J183" s="6"/>
      <c r="L183" s="6"/>
      <c r="M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</row>
    <row r="184" spans="1:8" ht="12">
      <c r="A184" s="4">
        <v>34304</v>
      </c>
      <c r="B184" s="6">
        <f t="shared" si="1"/>
        <v>6374.7</v>
      </c>
      <c r="C184" s="2">
        <f>VLOOKUP(B184,historic!B$2:D$562,3,FALSE)</f>
        <v>2216377.2000000007</v>
      </c>
      <c r="G184"/>
      <c r="H184"/>
    </row>
    <row r="185" spans="1:8" ht="12">
      <c r="A185" s="4">
        <v>34335</v>
      </c>
      <c r="B185" s="6">
        <f t="shared" si="1"/>
        <v>6374.8</v>
      </c>
      <c r="C185" s="2">
        <f>VLOOKUP(B185,historic!B$2:D$562,3,FALSE)</f>
        <v>2220250.8000000007</v>
      </c>
      <c r="G185"/>
      <c r="H185"/>
    </row>
    <row r="186" spans="1:14" ht="12">
      <c r="A186" s="4">
        <v>34366</v>
      </c>
      <c r="B186" s="6">
        <f t="shared" si="1"/>
        <v>6375.1</v>
      </c>
      <c r="C186" s="2">
        <f>VLOOKUP(B186,historic!B$2:D$562,3,FALSE)</f>
        <v>2231952</v>
      </c>
      <c r="K186" s="2"/>
      <c r="N186" s="2"/>
    </row>
    <row r="187" spans="1:8" ht="12">
      <c r="A187" s="4">
        <v>34394</v>
      </c>
      <c r="B187" s="6">
        <f t="shared" si="1"/>
        <v>6375.3</v>
      </c>
      <c r="C187" s="2">
        <f>VLOOKUP(B187,historic!B$2:D$562,3,FALSE)</f>
        <v>2239860</v>
      </c>
      <c r="G187"/>
      <c r="H187"/>
    </row>
    <row r="188" spans="1:45" ht="12">
      <c r="A188" s="4">
        <v>34425</v>
      </c>
      <c r="B188" s="6">
        <f t="shared" si="1"/>
        <v>6375.5</v>
      </c>
      <c r="C188" s="2">
        <f>VLOOKUP(B188,historic!B$2:D$562,3,FALSE)</f>
        <v>2247768</v>
      </c>
      <c r="D188" s="4">
        <v>34425</v>
      </c>
      <c r="E188">
        <v>6375.5</v>
      </c>
      <c r="F188"/>
      <c r="G188" s="4">
        <v>34790</v>
      </c>
      <c r="H188" s="6">
        <v>6376</v>
      </c>
      <c r="J188" s="4">
        <v>35156</v>
      </c>
      <c r="K188">
        <v>6379.2</v>
      </c>
      <c r="M188" s="4">
        <v>35521</v>
      </c>
      <c r="N188" s="6">
        <v>6381.5</v>
      </c>
      <c r="P188" s="4">
        <v>35886</v>
      </c>
      <c r="Q188">
        <v>6383</v>
      </c>
      <c r="S188" s="4">
        <v>36251</v>
      </c>
      <c r="T188" s="2">
        <v>6384.8</v>
      </c>
      <c r="V188" s="4">
        <v>36617</v>
      </c>
      <c r="W188" s="2">
        <v>6384.5</v>
      </c>
      <c r="X188" s="4">
        <v>36982</v>
      </c>
      <c r="Y188" s="2">
        <v>6383.8</v>
      </c>
      <c r="Z188" s="4">
        <v>37347</v>
      </c>
      <c r="AA188" s="2">
        <v>6382.8</v>
      </c>
      <c r="AB188" s="4">
        <v>37712</v>
      </c>
      <c r="AC188" s="2">
        <v>6382.5</v>
      </c>
      <c r="AD188" s="4">
        <v>38078</v>
      </c>
      <c r="AE188" s="2">
        <v>6381.8</v>
      </c>
      <c r="AF188" s="4">
        <v>38443</v>
      </c>
      <c r="AG188" s="2">
        <v>6381.6</v>
      </c>
      <c r="AH188" s="4">
        <v>38808</v>
      </c>
      <c r="AI188" s="2">
        <v>6383</v>
      </c>
      <c r="AJ188" s="4">
        <v>39173</v>
      </c>
      <c r="AK188" s="2">
        <v>6384.8</v>
      </c>
      <c r="AL188" s="4">
        <v>39539</v>
      </c>
      <c r="AM188" s="2">
        <v>6383.3</v>
      </c>
      <c r="AN188" s="4">
        <v>39904</v>
      </c>
      <c r="AO188" s="2">
        <v>6382.5</v>
      </c>
      <c r="AP188" s="4">
        <v>40269</v>
      </c>
      <c r="AQ188" s="2">
        <v>6382</v>
      </c>
      <c r="AR188" s="4">
        <v>40634</v>
      </c>
      <c r="AS188" s="2">
        <v>6382.3</v>
      </c>
    </row>
    <row r="189" spans="1:44" ht="12">
      <c r="A189" s="4">
        <v>34455</v>
      </c>
      <c r="B189" s="6">
        <f t="shared" si="1"/>
        <v>6375.5</v>
      </c>
      <c r="C189" s="2">
        <f>VLOOKUP(B189,historic!B$2:D$562,3,FALSE)</f>
        <v>2247768</v>
      </c>
      <c r="D189" s="4">
        <v>34455</v>
      </c>
      <c r="E189">
        <v>6375.5</v>
      </c>
      <c r="F189"/>
      <c r="G189" s="4">
        <v>34820</v>
      </c>
      <c r="H189" s="6">
        <v>6376.1</v>
      </c>
      <c r="J189" s="4">
        <v>35186</v>
      </c>
      <c r="K189">
        <v>6379.3</v>
      </c>
      <c r="M189" s="4">
        <v>35551</v>
      </c>
      <c r="N189" s="6">
        <v>6381.5</v>
      </c>
      <c r="P189" s="4">
        <v>35916</v>
      </c>
      <c r="Q189" s="8">
        <v>6383.1</v>
      </c>
      <c r="S189" s="4">
        <v>36281</v>
      </c>
      <c r="T189" s="2">
        <v>6384.8</v>
      </c>
      <c r="V189" s="4">
        <v>36647</v>
      </c>
      <c r="W189" s="2">
        <v>6384.5</v>
      </c>
      <c r="X189" s="4">
        <v>37012</v>
      </c>
      <c r="Y189" s="2">
        <v>6383.9</v>
      </c>
      <c r="Z189" s="4">
        <v>37377</v>
      </c>
      <c r="AA189" s="2">
        <v>6382.8</v>
      </c>
      <c r="AB189" s="4">
        <v>37742</v>
      </c>
      <c r="AC189" s="2">
        <v>6382.3</v>
      </c>
      <c r="AD189" s="4">
        <v>38108</v>
      </c>
      <c r="AE189" s="2">
        <v>6381.7</v>
      </c>
      <c r="AF189" s="4">
        <v>38473</v>
      </c>
      <c r="AG189" s="2">
        <v>6381.6</v>
      </c>
      <c r="AH189" s="4">
        <v>38838</v>
      </c>
      <c r="AI189" s="2">
        <v>6383.2</v>
      </c>
      <c r="AJ189" s="4">
        <v>39203</v>
      </c>
      <c r="AK189" s="2">
        <v>6384.7</v>
      </c>
      <c r="AL189" s="4">
        <v>39569</v>
      </c>
      <c r="AM189" s="2">
        <v>6383.2</v>
      </c>
      <c r="AN189" s="4">
        <v>39934</v>
      </c>
      <c r="AO189" s="2">
        <v>6382.3</v>
      </c>
      <c r="AP189" s="4">
        <v>40299</v>
      </c>
      <c r="AQ189" s="2">
        <v>6382</v>
      </c>
      <c r="AR189" s="4">
        <v>40664</v>
      </c>
    </row>
    <row r="190" spans="1:44" ht="12">
      <c r="A190" s="4">
        <v>34486</v>
      </c>
      <c r="B190" s="6">
        <f t="shared" si="1"/>
        <v>6375.8</v>
      </c>
      <c r="C190" s="2">
        <f>VLOOKUP(B190,historic!B$2:D$562,3,FALSE)</f>
        <v>2259630</v>
      </c>
      <c r="D190" s="4">
        <v>34486</v>
      </c>
      <c r="E190">
        <v>6375.8</v>
      </c>
      <c r="F190"/>
      <c r="G190" s="4">
        <v>34851</v>
      </c>
      <c r="H190" s="6">
        <v>6376.4</v>
      </c>
      <c r="J190" s="4">
        <v>35217</v>
      </c>
      <c r="K190">
        <v>6379.5</v>
      </c>
      <c r="M190" s="4">
        <v>35582</v>
      </c>
      <c r="N190" s="6">
        <v>6381.8</v>
      </c>
      <c r="P190" s="4">
        <v>35947</v>
      </c>
      <c r="Q190">
        <v>6383.2</v>
      </c>
      <c r="S190" s="4">
        <v>36312</v>
      </c>
      <c r="T190" s="2">
        <v>6384.9</v>
      </c>
      <c r="V190" s="4">
        <v>36678</v>
      </c>
      <c r="W190" s="2">
        <v>6384.5</v>
      </c>
      <c r="X190" s="4">
        <v>37043</v>
      </c>
      <c r="Y190" s="2">
        <v>6383.9</v>
      </c>
      <c r="Z190" s="4">
        <v>37408</v>
      </c>
      <c r="AA190" s="2">
        <v>6382.8</v>
      </c>
      <c r="AB190" s="4">
        <v>37773</v>
      </c>
      <c r="AC190" s="2">
        <v>6382.3</v>
      </c>
      <c r="AD190" s="4">
        <v>38139</v>
      </c>
      <c r="AE190" s="2">
        <v>6381.7</v>
      </c>
      <c r="AF190" s="4">
        <v>38504</v>
      </c>
      <c r="AG190" s="2">
        <v>6381.8</v>
      </c>
      <c r="AH190" s="4">
        <v>38869</v>
      </c>
      <c r="AI190" s="2">
        <v>6383.6</v>
      </c>
      <c r="AJ190" s="4">
        <v>39234</v>
      </c>
      <c r="AK190" s="2">
        <v>6384.5</v>
      </c>
      <c r="AL190" s="4">
        <v>39600</v>
      </c>
      <c r="AM190" s="2">
        <v>6383.2</v>
      </c>
      <c r="AN190" s="4">
        <v>39965</v>
      </c>
      <c r="AO190" s="2">
        <v>6382.5</v>
      </c>
      <c r="AP190" s="4">
        <v>40330</v>
      </c>
      <c r="AQ190" s="2">
        <v>6381.9</v>
      </c>
      <c r="AR190" s="4">
        <v>40695</v>
      </c>
    </row>
    <row r="191" spans="1:44" ht="12">
      <c r="A191" s="4">
        <v>34516</v>
      </c>
      <c r="B191" s="6">
        <f t="shared" si="1"/>
        <v>6375.6</v>
      </c>
      <c r="C191" s="2">
        <f>VLOOKUP(B191,historic!B$2:D$562,3,FALSE)</f>
        <v>2251722</v>
      </c>
      <c r="D191" s="4">
        <v>34516</v>
      </c>
      <c r="E191">
        <v>6375.6</v>
      </c>
      <c r="F191"/>
      <c r="G191" s="4">
        <v>34881</v>
      </c>
      <c r="H191" s="6">
        <v>6376.9</v>
      </c>
      <c r="J191" s="4">
        <v>35247</v>
      </c>
      <c r="K191">
        <v>6379.9</v>
      </c>
      <c r="M191" s="4">
        <v>35612</v>
      </c>
      <c r="N191" s="6">
        <v>6382.2</v>
      </c>
      <c r="P191" s="4">
        <v>35977</v>
      </c>
      <c r="Q191" s="8">
        <v>6383.7</v>
      </c>
      <c r="S191" s="4">
        <v>36342</v>
      </c>
      <c r="T191" s="2">
        <v>6385.1</v>
      </c>
      <c r="V191" s="4">
        <v>36708</v>
      </c>
      <c r="W191" s="2">
        <v>6384.6</v>
      </c>
      <c r="X191" s="4">
        <v>37073</v>
      </c>
      <c r="Y191" s="2">
        <v>6383.8</v>
      </c>
      <c r="Z191" s="4">
        <v>37438</v>
      </c>
      <c r="AA191" s="2">
        <v>6382.8</v>
      </c>
      <c r="AB191" s="4">
        <v>37803</v>
      </c>
      <c r="AC191" s="2">
        <v>6382.3</v>
      </c>
      <c r="AD191" s="4">
        <v>38169</v>
      </c>
      <c r="AE191" s="2">
        <v>6381.7</v>
      </c>
      <c r="AF191" s="4">
        <v>38534</v>
      </c>
      <c r="AG191" s="2">
        <v>6382.1</v>
      </c>
      <c r="AH191" s="4">
        <v>38899</v>
      </c>
      <c r="AI191" s="2">
        <v>6384.5</v>
      </c>
      <c r="AJ191" s="4">
        <v>39264</v>
      </c>
      <c r="AK191" s="2">
        <v>6384.2</v>
      </c>
      <c r="AL191" s="4">
        <v>39630</v>
      </c>
      <c r="AM191" s="2">
        <v>6383.4</v>
      </c>
      <c r="AN191" s="4">
        <v>39995</v>
      </c>
      <c r="AO191" s="2">
        <v>6382.5</v>
      </c>
      <c r="AP191" s="4">
        <v>40360</v>
      </c>
      <c r="AQ191" s="2">
        <v>6382.1</v>
      </c>
      <c r="AR191" s="4">
        <v>40725</v>
      </c>
    </row>
    <row r="192" spans="1:44" ht="12">
      <c r="A192" s="4">
        <v>34547</v>
      </c>
      <c r="B192" s="6">
        <f t="shared" si="1"/>
        <v>6375.3</v>
      </c>
      <c r="C192" s="2">
        <f>VLOOKUP(B192,historic!B$2:D$562,3,FALSE)</f>
        <v>2239860</v>
      </c>
      <c r="D192" s="4">
        <v>34547</v>
      </c>
      <c r="E192">
        <v>6375.3</v>
      </c>
      <c r="F192"/>
      <c r="G192" s="4">
        <v>34912</v>
      </c>
      <c r="H192" s="6">
        <v>6377.6</v>
      </c>
      <c r="J192" s="4">
        <v>35278</v>
      </c>
      <c r="K192">
        <v>6380.1</v>
      </c>
      <c r="M192" s="4">
        <v>35643</v>
      </c>
      <c r="N192" s="6">
        <v>6382.4</v>
      </c>
      <c r="P192" s="4">
        <v>36008</v>
      </c>
      <c r="Q192">
        <v>6384.3</v>
      </c>
      <c r="S192" s="4">
        <v>36373</v>
      </c>
      <c r="T192" s="2">
        <v>6384.9</v>
      </c>
      <c r="V192" s="4">
        <v>36739</v>
      </c>
      <c r="W192" s="2">
        <v>6384.3</v>
      </c>
      <c r="X192" s="4">
        <v>37104</v>
      </c>
      <c r="Y192" s="2">
        <v>6383.5</v>
      </c>
      <c r="Z192" s="4">
        <v>37469</v>
      </c>
      <c r="AA192" s="2">
        <v>6382.5</v>
      </c>
      <c r="AB192" s="4">
        <v>37834</v>
      </c>
      <c r="AC192" s="2">
        <v>6382.1</v>
      </c>
      <c r="AD192" s="4">
        <v>38200</v>
      </c>
      <c r="AE192" s="2">
        <v>6381.4</v>
      </c>
      <c r="AF192" s="4">
        <v>38565</v>
      </c>
      <c r="AG192" s="2">
        <v>6382.6</v>
      </c>
      <c r="AH192" s="4">
        <v>38930</v>
      </c>
      <c r="AI192" s="2">
        <v>6385.1</v>
      </c>
      <c r="AJ192" s="4">
        <v>39295</v>
      </c>
      <c r="AK192" s="2">
        <v>6384</v>
      </c>
      <c r="AL192" s="4">
        <v>39661</v>
      </c>
      <c r="AM192" s="2">
        <v>6383.1</v>
      </c>
      <c r="AN192" s="4">
        <v>40026</v>
      </c>
      <c r="AO192" s="2">
        <v>6382.3</v>
      </c>
      <c r="AP192" s="4">
        <v>40391</v>
      </c>
      <c r="AQ192" s="2">
        <v>6382.3</v>
      </c>
      <c r="AR192" s="4">
        <v>40756</v>
      </c>
    </row>
    <row r="193" spans="1:44" ht="12">
      <c r="A193" s="4">
        <v>34578</v>
      </c>
      <c r="B193" s="6">
        <f t="shared" si="1"/>
        <v>6374.9</v>
      </c>
      <c r="C193" s="2">
        <f>VLOOKUP(B193,historic!B$2:D$562,3,FALSE)</f>
        <v>2224124.400000001</v>
      </c>
      <c r="D193" s="4">
        <v>34578</v>
      </c>
      <c r="E193">
        <v>6374.9</v>
      </c>
      <c r="F193"/>
      <c r="G193" s="4">
        <v>34943</v>
      </c>
      <c r="H193" s="6">
        <v>6377.9</v>
      </c>
      <c r="J193" s="4">
        <v>35309</v>
      </c>
      <c r="K193">
        <v>6380</v>
      </c>
      <c r="M193" s="4">
        <v>35674</v>
      </c>
      <c r="N193" s="6">
        <v>6382.2</v>
      </c>
      <c r="P193" s="4">
        <v>36039</v>
      </c>
      <c r="Q193" s="8">
        <v>6384.5</v>
      </c>
      <c r="S193" s="4">
        <v>36404</v>
      </c>
      <c r="T193" s="2">
        <v>6384.7</v>
      </c>
      <c r="V193" s="4">
        <v>36770</v>
      </c>
      <c r="W193" s="2">
        <v>6384</v>
      </c>
      <c r="X193" s="4">
        <v>37135</v>
      </c>
      <c r="Y193" s="2">
        <v>6383.1</v>
      </c>
      <c r="Z193" s="4">
        <v>37500</v>
      </c>
      <c r="AA193" s="2">
        <v>6382.2</v>
      </c>
      <c r="AB193" s="4">
        <v>37865</v>
      </c>
      <c r="AC193" s="2">
        <v>6381.9</v>
      </c>
      <c r="AD193" s="4">
        <v>38231</v>
      </c>
      <c r="AE193" s="2">
        <v>6381.1</v>
      </c>
      <c r="AF193" s="4">
        <v>38596</v>
      </c>
      <c r="AG193" s="2">
        <v>6382.4</v>
      </c>
      <c r="AH193" s="4">
        <v>38961</v>
      </c>
      <c r="AI193" s="2">
        <v>6384.8</v>
      </c>
      <c r="AJ193" s="4">
        <v>39326</v>
      </c>
      <c r="AK193" s="2">
        <v>6383.5</v>
      </c>
      <c r="AL193" s="4">
        <v>39692</v>
      </c>
      <c r="AM193" s="2">
        <v>6382.6</v>
      </c>
      <c r="AN193" s="4">
        <v>40057</v>
      </c>
      <c r="AO193" s="2">
        <v>6381.9</v>
      </c>
      <c r="AP193" s="4">
        <v>40422</v>
      </c>
      <c r="AQ193" s="2">
        <v>6381.8</v>
      </c>
      <c r="AR193" s="4">
        <v>40787</v>
      </c>
    </row>
    <row r="194" spans="1:44" ht="12">
      <c r="A194" s="4">
        <v>34608</v>
      </c>
      <c r="B194" s="6">
        <f t="shared" si="1"/>
        <v>6374.6</v>
      </c>
      <c r="C194" s="2">
        <f>VLOOKUP(B194,historic!B$2:D$562,3,FALSE)</f>
        <v>2212503.6000000006</v>
      </c>
      <c r="D194" s="4">
        <v>34608</v>
      </c>
      <c r="E194">
        <v>6374.6</v>
      </c>
      <c r="F194"/>
      <c r="G194" s="4">
        <v>34973</v>
      </c>
      <c r="H194" s="6">
        <v>6377.8</v>
      </c>
      <c r="J194" s="4">
        <v>35339</v>
      </c>
      <c r="K194">
        <v>6379.7</v>
      </c>
      <c r="M194" s="4">
        <v>35704</v>
      </c>
      <c r="N194" s="6">
        <v>6382</v>
      </c>
      <c r="P194" s="4">
        <v>36069</v>
      </c>
      <c r="Q194" s="8">
        <v>6384.3</v>
      </c>
      <c r="S194" s="4">
        <v>36434</v>
      </c>
      <c r="T194" s="2">
        <v>6384.4</v>
      </c>
      <c r="V194" s="4">
        <v>36800</v>
      </c>
      <c r="W194" s="2">
        <v>6383.7</v>
      </c>
      <c r="X194" s="4">
        <v>37165</v>
      </c>
      <c r="Y194" s="2">
        <v>6382.7</v>
      </c>
      <c r="Z194" s="4">
        <v>37530</v>
      </c>
      <c r="AA194" s="2">
        <v>6381.8</v>
      </c>
      <c r="AB194" s="4">
        <v>37895</v>
      </c>
      <c r="AC194" s="2">
        <v>6381.6</v>
      </c>
      <c r="AD194" s="4">
        <v>38261</v>
      </c>
      <c r="AE194" s="2">
        <v>6380.8</v>
      </c>
      <c r="AF194" s="4">
        <v>38626</v>
      </c>
      <c r="AG194" s="2">
        <v>6382</v>
      </c>
      <c r="AH194" s="4">
        <v>38991</v>
      </c>
      <c r="AI194" s="2">
        <v>6384.5</v>
      </c>
      <c r="AJ194" s="4">
        <v>39356</v>
      </c>
      <c r="AK194" s="2">
        <v>6383.1</v>
      </c>
      <c r="AL194" s="4">
        <v>39722</v>
      </c>
      <c r="AM194" s="2">
        <v>6382.4</v>
      </c>
      <c r="AN194" s="4">
        <v>40087</v>
      </c>
      <c r="AO194" s="2">
        <v>6381.7</v>
      </c>
      <c r="AP194" s="4">
        <v>40452</v>
      </c>
      <c r="AQ194" s="2">
        <v>6381.6</v>
      </c>
      <c r="AR194" s="4">
        <v>40817</v>
      </c>
    </row>
    <row r="195" spans="1:44" ht="12">
      <c r="A195" s="4">
        <v>34639</v>
      </c>
      <c r="B195" s="6">
        <f t="shared" si="1"/>
        <v>6374.5</v>
      </c>
      <c r="C195" s="2">
        <f>VLOOKUP(B195,historic!B$2:D$562,3,FALSE)</f>
        <v>2208630.0000000005</v>
      </c>
      <c r="D195" s="4">
        <v>34639</v>
      </c>
      <c r="E195">
        <v>6374.5</v>
      </c>
      <c r="F195"/>
      <c r="G195" s="4">
        <v>35004</v>
      </c>
      <c r="H195" s="6">
        <v>6377.8</v>
      </c>
      <c r="J195" s="4">
        <v>35370</v>
      </c>
      <c r="K195">
        <v>6379.6</v>
      </c>
      <c r="M195" s="4">
        <v>35735</v>
      </c>
      <c r="N195" s="6">
        <v>6381.8</v>
      </c>
      <c r="P195" s="4">
        <v>36100</v>
      </c>
      <c r="Q195" s="8">
        <v>6384.2</v>
      </c>
      <c r="S195" s="4">
        <v>36465</v>
      </c>
      <c r="T195" s="2">
        <v>6384.3</v>
      </c>
      <c r="V195" s="4">
        <v>36831</v>
      </c>
      <c r="W195" s="2">
        <v>6383.5</v>
      </c>
      <c r="X195" s="4">
        <v>37196</v>
      </c>
      <c r="Y195" s="2">
        <v>6382.6</v>
      </c>
      <c r="Z195" s="4">
        <v>37561</v>
      </c>
      <c r="AA195" s="2">
        <v>6381.6</v>
      </c>
      <c r="AB195" s="4">
        <v>37926</v>
      </c>
      <c r="AC195" s="2">
        <v>6381.3</v>
      </c>
      <c r="AD195" s="4">
        <v>38292</v>
      </c>
      <c r="AE195" s="2">
        <v>6380.6</v>
      </c>
      <c r="AF195" s="4">
        <v>38657</v>
      </c>
      <c r="AG195" s="2">
        <v>6381.9</v>
      </c>
      <c r="AH195" s="4">
        <v>39022</v>
      </c>
      <c r="AI195" s="2">
        <v>6384.5</v>
      </c>
      <c r="AJ195" s="4">
        <v>39387</v>
      </c>
      <c r="AK195" s="2">
        <v>6382.9</v>
      </c>
      <c r="AL195" s="4">
        <v>39753</v>
      </c>
      <c r="AM195" s="2">
        <v>6382.1</v>
      </c>
      <c r="AN195" s="4">
        <v>40118</v>
      </c>
      <c r="AO195" s="2">
        <v>6381.5</v>
      </c>
      <c r="AP195" s="4">
        <v>40483</v>
      </c>
      <c r="AQ195" s="2">
        <v>6381.6</v>
      </c>
      <c r="AR195" s="4">
        <v>40848</v>
      </c>
    </row>
    <row r="196" spans="1:44" ht="12">
      <c r="A196" s="4">
        <v>34669</v>
      </c>
      <c r="B196" s="6">
        <f t="shared" si="1"/>
        <v>6374.5</v>
      </c>
      <c r="C196" s="2">
        <f>VLOOKUP(B196,historic!B$2:D$562,3,FALSE)</f>
        <v>2208630.0000000005</v>
      </c>
      <c r="D196" s="4">
        <v>34669</v>
      </c>
      <c r="E196">
        <v>6374.5</v>
      </c>
      <c r="F196"/>
      <c r="G196" s="4">
        <v>35034</v>
      </c>
      <c r="H196" s="6">
        <v>6377.8</v>
      </c>
      <c r="J196" s="4">
        <v>35400</v>
      </c>
      <c r="K196" s="6">
        <v>6380</v>
      </c>
      <c r="M196" s="4">
        <v>35765</v>
      </c>
      <c r="N196" s="6">
        <v>6381.9</v>
      </c>
      <c r="P196" s="4">
        <v>36130</v>
      </c>
      <c r="Q196" s="8">
        <v>6384.3</v>
      </c>
      <c r="S196" s="4">
        <v>36495</v>
      </c>
      <c r="T196" s="2">
        <v>6384.2</v>
      </c>
      <c r="V196" s="4">
        <v>36861</v>
      </c>
      <c r="W196" s="2">
        <v>6383.4</v>
      </c>
      <c r="X196" s="4">
        <v>37226</v>
      </c>
      <c r="Y196" s="2">
        <v>6382.6</v>
      </c>
      <c r="Z196" s="4">
        <v>37591</v>
      </c>
      <c r="AA196" s="2">
        <v>6381.8</v>
      </c>
      <c r="AB196" s="4">
        <v>37956</v>
      </c>
      <c r="AC196" s="2">
        <v>6381.3</v>
      </c>
      <c r="AD196" s="4">
        <v>38322</v>
      </c>
      <c r="AE196" s="2">
        <v>6380.7</v>
      </c>
      <c r="AF196" s="4">
        <v>38687</v>
      </c>
      <c r="AG196" s="2">
        <v>6381.9</v>
      </c>
      <c r="AH196" s="4">
        <v>39052</v>
      </c>
      <c r="AI196" s="2">
        <v>6384.4</v>
      </c>
      <c r="AJ196" s="4">
        <v>39417</v>
      </c>
      <c r="AK196" s="2">
        <v>6382.8</v>
      </c>
      <c r="AL196" s="4">
        <v>39783</v>
      </c>
      <c r="AM196" s="2">
        <v>6382.2</v>
      </c>
      <c r="AN196" s="4">
        <v>40148</v>
      </c>
      <c r="AO196" s="2">
        <v>6381.4</v>
      </c>
      <c r="AP196" s="4">
        <v>40513</v>
      </c>
      <c r="AQ196" s="2">
        <v>6381.5</v>
      </c>
      <c r="AR196" s="4">
        <v>40878</v>
      </c>
    </row>
    <row r="197" spans="1:44" ht="12">
      <c r="A197" s="4">
        <v>34700</v>
      </c>
      <c r="B197" s="6">
        <f aca="true" t="shared" si="2" ref="B197:B220">N5</f>
        <v>6374.5</v>
      </c>
      <c r="C197" s="2">
        <f>VLOOKUP(B197,historic!B$2:D$562,3,FALSE)</f>
        <v>2208630.0000000005</v>
      </c>
      <c r="D197" s="4">
        <v>34700</v>
      </c>
      <c r="E197">
        <v>6374.5</v>
      </c>
      <c r="F197"/>
      <c r="G197" s="4">
        <v>35065</v>
      </c>
      <c r="H197" s="6">
        <v>6378.1</v>
      </c>
      <c r="J197" s="4">
        <v>35431</v>
      </c>
      <c r="K197" s="6">
        <v>6380.4</v>
      </c>
      <c r="M197" s="4">
        <v>35796</v>
      </c>
      <c r="N197" s="6">
        <v>6382</v>
      </c>
      <c r="P197" s="4">
        <v>36161</v>
      </c>
      <c r="Q197" s="8">
        <v>6384.3</v>
      </c>
      <c r="S197" s="4">
        <v>36526</v>
      </c>
      <c r="T197" s="2">
        <v>6384.1</v>
      </c>
      <c r="V197" s="4">
        <v>36892</v>
      </c>
      <c r="W197" s="2">
        <v>6383.4</v>
      </c>
      <c r="X197" s="4">
        <v>37257</v>
      </c>
      <c r="Y197" s="2">
        <v>6382.7</v>
      </c>
      <c r="Z197" s="4">
        <v>37622</v>
      </c>
      <c r="AA197" s="2">
        <v>6382</v>
      </c>
      <c r="AB197" s="4">
        <v>37987</v>
      </c>
      <c r="AC197" s="2">
        <v>6381.3</v>
      </c>
      <c r="AD197" s="4">
        <v>38353</v>
      </c>
      <c r="AE197" s="2">
        <v>6380.8</v>
      </c>
      <c r="AF197" s="4">
        <v>38718</v>
      </c>
      <c r="AG197" s="2">
        <v>6382.3</v>
      </c>
      <c r="AH197" s="4">
        <v>39083</v>
      </c>
      <c r="AI197" s="2">
        <v>6384.5</v>
      </c>
      <c r="AJ197" s="4">
        <v>39448</v>
      </c>
      <c r="AK197" s="2">
        <v>6382.8</v>
      </c>
      <c r="AL197" s="4">
        <v>39814</v>
      </c>
      <c r="AM197" s="2">
        <v>6382.1</v>
      </c>
      <c r="AN197" s="4">
        <v>40179</v>
      </c>
      <c r="AO197" s="2">
        <v>6381.4</v>
      </c>
      <c r="AP197" s="4">
        <v>40544</v>
      </c>
      <c r="AQ197" s="2">
        <v>6381.9</v>
      </c>
      <c r="AR197" s="4">
        <v>40909</v>
      </c>
    </row>
    <row r="198" spans="1:44" ht="12">
      <c r="A198" s="4">
        <v>34731</v>
      </c>
      <c r="B198" s="6">
        <f t="shared" si="2"/>
        <v>6375.1</v>
      </c>
      <c r="C198" s="2">
        <f>VLOOKUP(B198,historic!B$2:D$562,3,FALSE)</f>
        <v>2231952</v>
      </c>
      <c r="D198" s="4">
        <v>34731</v>
      </c>
      <c r="E198">
        <v>6375.1</v>
      </c>
      <c r="F198"/>
      <c r="G198" s="4">
        <v>35096</v>
      </c>
      <c r="H198" s="6">
        <v>6378.4</v>
      </c>
      <c r="J198" s="4">
        <v>35462</v>
      </c>
      <c r="K198" s="6">
        <v>6381.1</v>
      </c>
      <c r="M198" s="4">
        <v>35827</v>
      </c>
      <c r="N198" s="6">
        <v>6382.4</v>
      </c>
      <c r="P198" s="4">
        <v>36192</v>
      </c>
      <c r="Q198" s="2">
        <v>6384.6</v>
      </c>
      <c r="S198" s="4">
        <v>36557</v>
      </c>
      <c r="T198" s="2">
        <v>6384.3</v>
      </c>
      <c r="V198" s="4">
        <v>36923</v>
      </c>
      <c r="W198" s="2">
        <v>6383.6</v>
      </c>
      <c r="X198" s="4">
        <v>37288</v>
      </c>
      <c r="Y198" s="2">
        <v>6382.7</v>
      </c>
      <c r="Z198" s="4">
        <v>37653</v>
      </c>
      <c r="AA198" s="2">
        <v>6382.2</v>
      </c>
      <c r="AB198" s="4">
        <v>38018</v>
      </c>
      <c r="AC198" s="2">
        <v>6381.4</v>
      </c>
      <c r="AD198" s="4">
        <v>38384</v>
      </c>
      <c r="AE198" s="2">
        <v>6381.1</v>
      </c>
      <c r="AF198" s="4">
        <v>38749</v>
      </c>
      <c r="AG198" s="2">
        <v>6382.6</v>
      </c>
      <c r="AH198" s="4">
        <v>39114</v>
      </c>
      <c r="AI198" s="2">
        <v>6384.6</v>
      </c>
      <c r="AJ198" s="4">
        <v>39479</v>
      </c>
      <c r="AK198" s="2">
        <v>6383.1</v>
      </c>
      <c r="AL198" s="4">
        <v>39845</v>
      </c>
      <c r="AM198" s="2">
        <v>6382.2</v>
      </c>
      <c r="AN198" s="4">
        <v>40210</v>
      </c>
      <c r="AO198" s="2">
        <v>6381.7</v>
      </c>
      <c r="AP198" s="4">
        <v>40575</v>
      </c>
      <c r="AQ198" s="2">
        <v>6382</v>
      </c>
      <c r="AR198" s="4">
        <v>40940</v>
      </c>
    </row>
    <row r="199" spans="1:44" ht="12">
      <c r="A199" s="4">
        <v>34759</v>
      </c>
      <c r="B199" s="6">
        <f t="shared" si="2"/>
        <v>6375.2</v>
      </c>
      <c r="C199" s="2">
        <f>VLOOKUP(B199,historic!B$2:D$562,3,FALSE)</f>
        <v>2235906</v>
      </c>
      <c r="D199" s="4">
        <v>34759</v>
      </c>
      <c r="E199">
        <v>6375.2</v>
      </c>
      <c r="F199"/>
      <c r="G199" s="4">
        <v>35125</v>
      </c>
      <c r="H199" s="6">
        <v>6378.8</v>
      </c>
      <c r="J199" s="4">
        <v>35490</v>
      </c>
      <c r="K199" s="6">
        <v>6381.3</v>
      </c>
      <c r="M199" s="4">
        <v>35855</v>
      </c>
      <c r="N199" s="6">
        <v>6382.7</v>
      </c>
      <c r="P199" s="4">
        <v>36220</v>
      </c>
      <c r="Q199" s="2">
        <v>6384.8</v>
      </c>
      <c r="S199" s="4">
        <v>36586</v>
      </c>
      <c r="T199" s="2">
        <v>6384.4</v>
      </c>
      <c r="V199" s="4">
        <v>36951</v>
      </c>
      <c r="W199" s="2">
        <v>6383.7</v>
      </c>
      <c r="X199" s="4">
        <v>37316</v>
      </c>
      <c r="Y199" s="2">
        <v>6382.8</v>
      </c>
      <c r="Z199" s="4">
        <v>37681</v>
      </c>
      <c r="AA199" s="2">
        <v>6382.3</v>
      </c>
      <c r="AB199" s="4">
        <v>38047</v>
      </c>
      <c r="AC199" s="2">
        <v>6381.7</v>
      </c>
      <c r="AD199" s="4">
        <v>38412</v>
      </c>
      <c r="AE199" s="2">
        <v>6381.4</v>
      </c>
      <c r="AF199" s="4">
        <v>38777</v>
      </c>
      <c r="AG199" s="2">
        <v>6382.9</v>
      </c>
      <c r="AH199" s="4">
        <v>39142</v>
      </c>
      <c r="AI199" s="2">
        <v>6384.7</v>
      </c>
      <c r="AJ199" s="4">
        <v>39508</v>
      </c>
      <c r="AK199" s="2">
        <v>6383.2</v>
      </c>
      <c r="AL199" s="4">
        <v>39873</v>
      </c>
      <c r="AM199" s="2">
        <v>6382.4</v>
      </c>
      <c r="AN199" s="4">
        <v>40238</v>
      </c>
      <c r="AO199" s="2">
        <v>6381.9</v>
      </c>
      <c r="AP199" s="4">
        <v>40603</v>
      </c>
      <c r="AQ199" s="2">
        <v>6382.1</v>
      </c>
      <c r="AR199" s="4">
        <v>40969</v>
      </c>
    </row>
    <row r="200" spans="1:44" ht="12">
      <c r="A200" s="4">
        <v>34790</v>
      </c>
      <c r="B200" s="6">
        <f t="shared" si="2"/>
        <v>6376</v>
      </c>
      <c r="C200" s="2">
        <f>VLOOKUP(B200,historic!B$2:D$562,3,FALSE)</f>
        <v>2267538</v>
      </c>
      <c r="D200" s="4">
        <v>34790</v>
      </c>
      <c r="E200">
        <v>6376</v>
      </c>
      <c r="F200"/>
      <c r="G200" s="4">
        <v>35156</v>
      </c>
      <c r="H200" s="6">
        <v>6379.2</v>
      </c>
      <c r="J200" s="4">
        <v>35521</v>
      </c>
      <c r="K200" s="6">
        <v>6381.5</v>
      </c>
      <c r="M200" s="4">
        <v>35886</v>
      </c>
      <c r="N200" s="6">
        <v>6383</v>
      </c>
      <c r="P200" s="4">
        <v>36251</v>
      </c>
      <c r="Q200" s="2">
        <v>6384.8</v>
      </c>
      <c r="S200" s="4">
        <v>36617</v>
      </c>
      <c r="T200" s="2">
        <v>6384.5</v>
      </c>
      <c r="V200" s="4">
        <v>36982</v>
      </c>
      <c r="W200" s="2">
        <v>6383.8</v>
      </c>
      <c r="X200" s="4">
        <v>37347</v>
      </c>
      <c r="Y200" s="2">
        <v>6382.8</v>
      </c>
      <c r="Z200" s="4">
        <v>37712</v>
      </c>
      <c r="AA200" s="2">
        <v>6382.5</v>
      </c>
      <c r="AB200" s="4">
        <v>38078</v>
      </c>
      <c r="AC200" s="2">
        <v>6381.8</v>
      </c>
      <c r="AD200" s="4">
        <v>38443</v>
      </c>
      <c r="AE200" s="2">
        <v>6381.6</v>
      </c>
      <c r="AF200" s="4">
        <v>38808</v>
      </c>
      <c r="AG200" s="2">
        <v>6383</v>
      </c>
      <c r="AH200" s="4">
        <v>39173</v>
      </c>
      <c r="AI200" s="2">
        <v>6384.8</v>
      </c>
      <c r="AJ200" s="4">
        <v>39539</v>
      </c>
      <c r="AK200" s="2">
        <v>6383.3</v>
      </c>
      <c r="AL200" s="4">
        <v>39904</v>
      </c>
      <c r="AM200" s="2">
        <v>6382.5</v>
      </c>
      <c r="AN200" s="4">
        <v>40269</v>
      </c>
      <c r="AO200" s="2">
        <v>6382</v>
      </c>
      <c r="AP200" s="4">
        <v>40634</v>
      </c>
      <c r="AQ200" s="2">
        <v>6382.3</v>
      </c>
      <c r="AR200" s="4">
        <v>41000</v>
      </c>
    </row>
    <row r="201" spans="1:10" ht="12">
      <c r="A201" s="4">
        <v>34820</v>
      </c>
      <c r="B201" s="6">
        <f t="shared" si="2"/>
        <v>6376.1</v>
      </c>
      <c r="C201" s="2">
        <f>VLOOKUP(B201,historic!B$2:D$562,3,FALSE)</f>
        <v>2271572.4</v>
      </c>
      <c r="F201" s="2" t="s">
        <v>10</v>
      </c>
      <c r="G201" s="2">
        <f>VLOOKUP(B200,historic!B$2:D$562,2,FALSE)</f>
        <v>39942</v>
      </c>
      <c r="H201" s="6"/>
      <c r="I201" s="2" t="s">
        <v>10</v>
      </c>
      <c r="J201" s="2">
        <f>VLOOKUP(B200,historic!B$2:E$562,4,FALSE)</f>
        <v>90.8</v>
      </c>
    </row>
    <row r="202" spans="1:10" ht="12">
      <c r="A202" s="4">
        <v>34851</v>
      </c>
      <c r="B202" s="6">
        <f t="shared" si="2"/>
        <v>6376.4</v>
      </c>
      <c r="C202" s="2">
        <f>VLOOKUP(B202,historic!B$2:D$562,3,FALSE)</f>
        <v>2283675.5999999996</v>
      </c>
      <c r="G202" s="2">
        <f>VLOOKUP(B202,historic!B$2:D$562,2,FALSE)</f>
        <v>40263.20000000001</v>
      </c>
      <c r="H202" s="6"/>
      <c r="J202" s="2">
        <f>VLOOKUP(B202,historic!B$2:E$562,4,FALSE)</f>
        <v>90.43999999999998</v>
      </c>
    </row>
    <row r="203" spans="1:10" ht="12">
      <c r="A203" s="4">
        <v>34881</v>
      </c>
      <c r="B203" s="6">
        <f t="shared" si="2"/>
        <v>6376.9</v>
      </c>
      <c r="C203" s="2">
        <f>VLOOKUP(B203,historic!B$2:D$562,3,FALSE)</f>
        <v>2303847.599999999</v>
      </c>
      <c r="G203" s="2">
        <f>VLOOKUP(B203,historic!B$2:D$562,2,FALSE)</f>
        <v>40664.700000000026</v>
      </c>
      <c r="H203" s="6"/>
      <c r="J203" s="2">
        <f>VLOOKUP(B203,historic!B$2:E$562,4,FALSE)</f>
        <v>89.98999999999997</v>
      </c>
    </row>
    <row r="204" spans="1:10" ht="12">
      <c r="A204" s="4">
        <v>34912</v>
      </c>
      <c r="B204" s="6">
        <f t="shared" si="2"/>
        <v>6377.6</v>
      </c>
      <c r="C204" s="2">
        <f>VLOOKUP(B204,historic!B$2:D$562,3,FALSE)</f>
        <v>2332569.6000000006</v>
      </c>
      <c r="G204" s="2">
        <f>VLOOKUP(B204,historic!B$2:D$562,2,FALSE)</f>
        <v>41226.80000000002</v>
      </c>
      <c r="H204" s="6"/>
      <c r="J204" s="2">
        <f>VLOOKUP(B204,historic!B$2:E$562,4,FALSE)</f>
        <v>89.24000000000001</v>
      </c>
    </row>
    <row r="205" spans="1:10" ht="12">
      <c r="A205" s="4">
        <v>34943</v>
      </c>
      <c r="B205" s="6">
        <f t="shared" si="2"/>
        <v>6377.9</v>
      </c>
      <c r="C205" s="2">
        <f>VLOOKUP(B205,historic!B$2:D$562,3,FALSE)</f>
        <v>2344913.400000001</v>
      </c>
      <c r="G205" s="2">
        <f>VLOOKUP(B205,historic!B$2:D$562,2,FALSE)</f>
        <v>41467.700000000026</v>
      </c>
      <c r="H205" s="6"/>
      <c r="J205" s="2">
        <f>VLOOKUP(B205,historic!B$2:E$562,4,FALSE)</f>
        <v>88.91000000000001</v>
      </c>
    </row>
    <row r="206" spans="1:10" ht="12">
      <c r="A206" s="4">
        <v>34973</v>
      </c>
      <c r="B206" s="6">
        <f t="shared" si="2"/>
        <v>6377.8</v>
      </c>
      <c r="C206" s="2">
        <f>VLOOKUP(B206,historic!B$2:D$562,3,FALSE)</f>
        <v>2340798.8000000007</v>
      </c>
      <c r="G206" s="2">
        <f>VLOOKUP(B206,historic!B$2:D$562,2,FALSE)</f>
        <v>41387.40000000002</v>
      </c>
      <c r="H206" s="6"/>
      <c r="J206" s="2">
        <f>VLOOKUP(B206,historic!B$2:E$562,4,FALSE)</f>
        <v>89.02000000000001</v>
      </c>
    </row>
    <row r="207" spans="1:10" ht="12">
      <c r="A207" s="4">
        <v>35004</v>
      </c>
      <c r="B207" s="6">
        <f t="shared" si="2"/>
        <v>6377.8</v>
      </c>
      <c r="C207" s="2">
        <f>VLOOKUP(B207,historic!B$2:D$562,3,FALSE)</f>
        <v>2340798.8000000007</v>
      </c>
      <c r="G207" s="2">
        <f>VLOOKUP(B207,historic!B$2:D$562,2,FALSE)</f>
        <v>41387.40000000002</v>
      </c>
      <c r="H207" s="6"/>
      <c r="J207" s="2">
        <f>VLOOKUP(B207,historic!B$2:E$562,4,FALSE)</f>
        <v>89.02000000000001</v>
      </c>
    </row>
    <row r="208" spans="1:10" ht="12">
      <c r="A208" s="4">
        <v>35034</v>
      </c>
      <c r="B208" s="6">
        <f t="shared" si="2"/>
        <v>6377.8</v>
      </c>
      <c r="C208" s="2">
        <f>VLOOKUP(B208,historic!B$2:D$562,3,FALSE)</f>
        <v>2340798.8000000007</v>
      </c>
      <c r="G208" s="2">
        <f>VLOOKUP(B208,historic!B$2:D$562,2,FALSE)</f>
        <v>41387.40000000002</v>
      </c>
      <c r="H208" s="6"/>
      <c r="J208" s="2">
        <f>VLOOKUP(B208,historic!B$2:E$562,4,FALSE)</f>
        <v>89.02000000000001</v>
      </c>
    </row>
    <row r="209" spans="1:10" ht="12">
      <c r="A209" s="4">
        <v>35065</v>
      </c>
      <c r="B209" s="6">
        <f t="shared" si="2"/>
        <v>6378.1</v>
      </c>
      <c r="C209" s="2">
        <f>VLOOKUP(B209,historic!B$2:D$562,3,FALSE)</f>
        <v>2353223</v>
      </c>
      <c r="G209" s="2">
        <f>VLOOKUP(B209,historic!B$2:D$562,2,FALSE)</f>
        <v>41628.4</v>
      </c>
      <c r="H209" s="6"/>
      <c r="J209" s="2">
        <f>VLOOKUP(B209,historic!B$2:E$562,4,FALSE)</f>
        <v>88.59</v>
      </c>
    </row>
    <row r="210" spans="1:10" ht="12">
      <c r="A210" s="4">
        <v>35096</v>
      </c>
      <c r="B210" s="6">
        <f t="shared" si="2"/>
        <v>6378.4</v>
      </c>
      <c r="C210" s="2">
        <f>VLOOKUP(B210,historic!B$2:D$562,3,FALSE)</f>
        <v>2365808</v>
      </c>
      <c r="G210" s="2">
        <f>VLOOKUP(B210,historic!B$2:D$562,2,FALSE)</f>
        <v>41869.600000000006</v>
      </c>
      <c r="H210" s="6"/>
      <c r="J210" s="2">
        <f>VLOOKUP(B210,historic!B$2:E$562,4,FALSE)</f>
        <v>87.96000000000002</v>
      </c>
    </row>
    <row r="211" spans="1:11" ht="12">
      <c r="A211" s="4">
        <v>35125</v>
      </c>
      <c r="B211" s="6">
        <f t="shared" si="2"/>
        <v>6378.8</v>
      </c>
      <c r="C211" s="2">
        <f>VLOOKUP(B211,historic!B$2:D$562,3,FALSE)</f>
        <v>2382588</v>
      </c>
      <c r="D211" s="2" t="s">
        <v>11</v>
      </c>
      <c r="G211" s="2">
        <f>VLOOKUP(B211,historic!B$2:D$562,2,FALSE)</f>
        <v>42191.20000000001</v>
      </c>
      <c r="H211" s="6" t="s">
        <v>12</v>
      </c>
      <c r="J211" s="2">
        <f>VLOOKUP(B211,historic!B$2:E$562,4,FALSE)</f>
        <v>87.12000000000005</v>
      </c>
      <c r="K211" s="6" t="s">
        <v>13</v>
      </c>
    </row>
    <row r="212" spans="1:12" ht="12">
      <c r="A212" s="4">
        <v>35156</v>
      </c>
      <c r="B212" s="6">
        <f t="shared" si="2"/>
        <v>6379.2</v>
      </c>
      <c r="C212" s="2">
        <f>VLOOKUP(B212,historic!B$2:D$562,3,FALSE)</f>
        <v>2399528.8</v>
      </c>
      <c r="D212" s="2">
        <f>C212-C200</f>
        <v>131990.7999999998</v>
      </c>
      <c r="E212" s="17">
        <f>D212/C200</f>
        <v>0.05820885912386024</v>
      </c>
      <c r="G212" s="2">
        <f>VLOOKUP(B212,historic!B$2:D$562,2,FALSE)</f>
        <v>42512.600000000006</v>
      </c>
      <c r="H212" s="2">
        <f>G212-G201</f>
        <v>2570.600000000006</v>
      </c>
      <c r="I212" s="17">
        <f>H212/G201</f>
        <v>0.06435831956336703</v>
      </c>
      <c r="J212" s="2">
        <f>VLOOKUP(B212,historic!B$2:E$562,4,FALSE)</f>
        <v>86.39999999999999</v>
      </c>
      <c r="K212" s="2">
        <f>J212-J201</f>
        <v>-4.400000000000006</v>
      </c>
      <c r="L212" s="17">
        <f>K212/J201</f>
        <v>-0.04845814977973575</v>
      </c>
    </row>
    <row r="213" spans="1:10" ht="12">
      <c r="A213" s="4">
        <v>35186</v>
      </c>
      <c r="B213" s="6">
        <f t="shared" si="2"/>
        <v>6379.3</v>
      </c>
      <c r="C213" s="2">
        <f>VLOOKUP(B213,historic!B$2:D$562,3,FALSE)</f>
        <v>2403804.1999999997</v>
      </c>
      <c r="G213" s="2">
        <f>VLOOKUP(B213,historic!B$2:D$562,2,FALSE)</f>
        <v>42592.90000000001</v>
      </c>
      <c r="H213" s="6"/>
      <c r="J213" s="2">
        <f>VLOOKUP(B213,historic!B$2:E$562,4,FALSE)</f>
        <v>86.24999999999999</v>
      </c>
    </row>
    <row r="214" spans="1:10" ht="12">
      <c r="A214" s="4">
        <v>35217</v>
      </c>
      <c r="B214" s="6">
        <f t="shared" si="2"/>
        <v>6379.5</v>
      </c>
      <c r="C214" s="2">
        <f>VLOOKUP(B214,historic!B$2:D$562,3,FALSE)</f>
        <v>2412354.9999999995</v>
      </c>
      <c r="G214" s="2">
        <f>VLOOKUP(B214,historic!B$2:D$562,2,FALSE)</f>
        <v>42753.500000000015</v>
      </c>
      <c r="H214" s="6"/>
      <c r="J214" s="2">
        <f>VLOOKUP(B214,historic!B$2:E$562,4,FALSE)</f>
        <v>85.94999999999997</v>
      </c>
    </row>
    <row r="215" spans="1:10" ht="12">
      <c r="A215" s="4">
        <v>35247</v>
      </c>
      <c r="B215" s="6">
        <f t="shared" si="2"/>
        <v>6379.9</v>
      </c>
      <c r="C215" s="2">
        <f>VLOOKUP(B215,historic!B$2:D$562,3,FALSE)</f>
        <v>2429456.599999999</v>
      </c>
      <c r="G215" s="2">
        <f>VLOOKUP(B215,historic!B$2:D$562,2,FALSE)</f>
        <v>43074.700000000026</v>
      </c>
      <c r="H215" s="6"/>
      <c r="J215" s="2">
        <f>VLOOKUP(B215,historic!B$2:E$562,4,FALSE)</f>
        <v>85.34999999999995</v>
      </c>
    </row>
    <row r="216" spans="1:10" ht="12">
      <c r="A216" s="4">
        <v>35278</v>
      </c>
      <c r="B216" s="6">
        <f t="shared" si="2"/>
        <v>6380.1</v>
      </c>
      <c r="C216" s="2">
        <f>VLOOKUP(B216,historic!B$2:D$562,3,FALSE)</f>
        <v>2438087.7</v>
      </c>
      <c r="G216" s="2">
        <f>VLOOKUP(B216,historic!B$2:D$562,2,FALSE)</f>
        <v>43235.4</v>
      </c>
      <c r="H216" s="6"/>
      <c r="J216" s="2">
        <f>VLOOKUP(B216,historic!B$2:E$562,4,FALSE)</f>
        <v>85.05</v>
      </c>
    </row>
    <row r="217" spans="1:10" ht="12">
      <c r="A217" s="4">
        <v>35309</v>
      </c>
      <c r="B217" s="6">
        <f t="shared" si="2"/>
        <v>6380</v>
      </c>
      <c r="C217" s="2">
        <f>VLOOKUP(B217,historic!B$2:D$562,3,FALSE)</f>
        <v>2433732</v>
      </c>
      <c r="G217" s="2">
        <f>VLOOKUP(B217,historic!B$2:D$562,2,FALSE)</f>
        <v>43155</v>
      </c>
      <c r="H217" s="6"/>
      <c r="J217" s="2">
        <f>VLOOKUP(B217,historic!B$2:E$562,4,FALSE)</f>
        <v>85.2</v>
      </c>
    </row>
    <row r="218" spans="1:10" ht="12">
      <c r="A218" s="4">
        <v>35339</v>
      </c>
      <c r="B218" s="6">
        <f t="shared" si="2"/>
        <v>6379.7</v>
      </c>
      <c r="C218" s="2">
        <f>VLOOKUP(B218,historic!B$2:D$562,3,FALSE)</f>
        <v>2420905.7999999993</v>
      </c>
      <c r="G218" s="2">
        <f>VLOOKUP(B218,historic!B$2:D$562,2,FALSE)</f>
        <v>42914.10000000002</v>
      </c>
      <c r="H218" s="6"/>
      <c r="J218" s="2">
        <f>VLOOKUP(B218,historic!B$2:E$562,4,FALSE)</f>
        <v>85.64999999999996</v>
      </c>
    </row>
    <row r="219" spans="1:10" ht="12">
      <c r="A219" s="4">
        <v>35370</v>
      </c>
      <c r="B219" s="6">
        <f t="shared" si="2"/>
        <v>6379.6</v>
      </c>
      <c r="C219" s="2">
        <f>VLOOKUP(B219,historic!B$2:D$562,3,FALSE)</f>
        <v>2416630.3999999994</v>
      </c>
      <c r="G219" s="2">
        <f>VLOOKUP(B219,historic!B$2:D$562,2,FALSE)</f>
        <v>42833.80000000002</v>
      </c>
      <c r="H219" s="6"/>
      <c r="J219" s="2">
        <f>VLOOKUP(B219,historic!B$2:E$562,4,FALSE)</f>
        <v>85.79999999999997</v>
      </c>
    </row>
    <row r="220" spans="1:10" ht="12">
      <c r="A220" s="4">
        <v>35400</v>
      </c>
      <c r="B220" s="6">
        <f t="shared" si="2"/>
        <v>6380</v>
      </c>
      <c r="C220" s="2">
        <f>VLOOKUP(B220,historic!B$2:D$562,3,FALSE)</f>
        <v>2433732</v>
      </c>
      <c r="G220" s="2">
        <f>VLOOKUP(B220,historic!B$2:D$562,2,FALSE)</f>
        <v>43155</v>
      </c>
      <c r="H220" s="6"/>
      <c r="J220" s="2">
        <f>VLOOKUP(B220,historic!B$2:E$562,4,FALSE)</f>
        <v>85.2</v>
      </c>
    </row>
    <row r="221" spans="1:10" ht="12">
      <c r="A221" s="4">
        <v>35431</v>
      </c>
      <c r="B221" s="6">
        <v>6380.4</v>
      </c>
      <c r="C221" s="2">
        <f>VLOOKUP(B221,historic!B$2:D$562,3,FALSE)</f>
        <v>2451154.8000000007</v>
      </c>
      <c r="G221" s="2">
        <f>VLOOKUP(B221,historic!B$2:D$562,2,FALSE)</f>
        <v>43476.600000000006</v>
      </c>
      <c r="H221" s="6"/>
      <c r="J221" s="2">
        <f>VLOOKUP(B221,historic!B$2:E$562,4,FALSE)</f>
        <v>84.59999999999998</v>
      </c>
    </row>
    <row r="222" spans="1:10" ht="12">
      <c r="A222" s="4">
        <v>35462</v>
      </c>
      <c r="B222" s="6">
        <v>6381.1</v>
      </c>
      <c r="C222" s="2">
        <f>VLOOKUP(B222,historic!B$2:D$562,3,FALSE)</f>
        <v>2481725</v>
      </c>
      <c r="G222" s="2">
        <f>VLOOKUP(B222,historic!B$2:D$562,2,FALSE)</f>
        <v>44039.3</v>
      </c>
      <c r="H222" s="6"/>
      <c r="J222" s="2">
        <f>VLOOKUP(B222,historic!B$2:E$562,4,FALSE)</f>
        <v>83.54</v>
      </c>
    </row>
    <row r="223" spans="1:10" ht="12">
      <c r="A223" s="4">
        <v>35490</v>
      </c>
      <c r="B223" s="6">
        <v>6381.3</v>
      </c>
      <c r="C223" s="2">
        <f>VLOOKUP(B223,historic!B$2:D$562,3,FALSE)</f>
        <v>2490597</v>
      </c>
      <c r="G223" s="2">
        <f>VLOOKUP(B223,historic!B$2:D$562,2,FALSE)</f>
        <v>44199.90000000001</v>
      </c>
      <c r="H223" s="6"/>
      <c r="J223" s="2">
        <f>VLOOKUP(B223,historic!B$2:E$562,4,FALSE)</f>
        <v>83.22000000000001</v>
      </c>
    </row>
    <row r="224" spans="1:12" ht="12">
      <c r="A224" s="4">
        <v>35521</v>
      </c>
      <c r="B224" s="6">
        <v>6381.5</v>
      </c>
      <c r="C224" s="2">
        <f>VLOOKUP(B224,historic!B$2:D$562,3,FALSE)</f>
        <v>2499469</v>
      </c>
      <c r="D224" s="2">
        <f>C224-C212</f>
        <v>99940.20000000019</v>
      </c>
      <c r="E224" s="17">
        <f>D224/C212</f>
        <v>0.04164992726905391</v>
      </c>
      <c r="G224" s="2">
        <f>VLOOKUP(B224,historic!B$2:D$562,2,FALSE)</f>
        <v>44360.500000000015</v>
      </c>
      <c r="H224" s="2">
        <f>G224-G212</f>
        <v>1847.9000000000087</v>
      </c>
      <c r="I224" s="17">
        <f>H224/G212</f>
        <v>0.04346711327935738</v>
      </c>
      <c r="J224" s="2">
        <f>VLOOKUP(B224,historic!B$2:E$562,4,FALSE)</f>
        <v>82.90000000000002</v>
      </c>
      <c r="K224" s="2">
        <f>J224-J212</f>
        <v>-3.4999999999999716</v>
      </c>
      <c r="L224" s="17">
        <f>K224/J212</f>
        <v>-0.04050925925925893</v>
      </c>
    </row>
    <row r="225" spans="1:10" ht="12">
      <c r="A225" s="4">
        <v>35551</v>
      </c>
      <c r="B225" s="6">
        <v>6381.5</v>
      </c>
      <c r="C225" s="2">
        <f>VLOOKUP(B225,historic!B$2:D$562,3,FALSE)</f>
        <v>2499469</v>
      </c>
      <c r="G225" s="2">
        <f>VLOOKUP(B225,historic!B$2:D$562,2,FALSE)</f>
        <v>44360.500000000015</v>
      </c>
      <c r="H225" s="6"/>
      <c r="J225" s="2">
        <f>VLOOKUP(B225,historic!B$2:E$562,4,FALSE)</f>
        <v>82.90000000000002</v>
      </c>
    </row>
    <row r="226" spans="1:10" ht="12">
      <c r="A226" s="4">
        <v>35582</v>
      </c>
      <c r="B226" s="6">
        <v>6381.8</v>
      </c>
      <c r="C226" s="2">
        <f>VLOOKUP(B226,historic!B$2:D$562,3,FALSE)</f>
        <v>2512777</v>
      </c>
      <c r="G226" s="2">
        <f>VLOOKUP(B226,historic!B$2:D$562,2,FALSE)</f>
        <v>44601.40000000002</v>
      </c>
      <c r="H226" s="6"/>
      <c r="J226" s="2">
        <f>VLOOKUP(B226,historic!B$2:E$562,4,FALSE)</f>
        <v>82.42000000000003</v>
      </c>
    </row>
    <row r="227" spans="1:10" ht="12">
      <c r="A227" s="4">
        <v>35612</v>
      </c>
      <c r="B227" s="6">
        <v>6382.2</v>
      </c>
      <c r="C227" s="2">
        <f>VLOOKUP(B227,historic!B$2:D$562,3,FALSE)</f>
        <v>2530638.5999999996</v>
      </c>
      <c r="G227" s="2">
        <f>VLOOKUP(B227,historic!B$2:D$562,2,FALSE)</f>
        <v>44836.2</v>
      </c>
      <c r="H227" s="6"/>
      <c r="J227" s="2">
        <f>VLOOKUP(B227,historic!B$2:E$562,4,FALSE)</f>
        <v>81.84</v>
      </c>
    </row>
    <row r="228" spans="1:10" ht="12">
      <c r="A228" s="4">
        <v>35643</v>
      </c>
      <c r="B228" s="6">
        <v>6382.4</v>
      </c>
      <c r="C228" s="2">
        <f>VLOOKUP(B228,historic!B$2:D$562,3,FALSE)</f>
        <v>2539628.1999999993</v>
      </c>
      <c r="G228" s="2">
        <f>VLOOKUP(B228,historic!B$2:D$562,2,FALSE)</f>
        <v>44910.399999999994</v>
      </c>
      <c r="H228" s="6"/>
      <c r="J228" s="2">
        <f>VLOOKUP(B228,historic!B$2:E$562,4,FALSE)</f>
        <v>81.58000000000001</v>
      </c>
    </row>
    <row r="229" spans="1:10" ht="12">
      <c r="A229" s="4">
        <v>35674</v>
      </c>
      <c r="B229" s="6">
        <v>6382.2</v>
      </c>
      <c r="C229" s="2">
        <f>VLOOKUP(B229,historic!B$2:D$562,3,FALSE)</f>
        <v>2530638.5999999996</v>
      </c>
      <c r="G229" s="2">
        <f>VLOOKUP(B229,historic!B$2:D$562,2,FALSE)</f>
        <v>44836.2</v>
      </c>
      <c r="H229" s="6"/>
      <c r="J229" s="2">
        <f>VLOOKUP(B229,historic!B$2:E$562,4,FALSE)</f>
        <v>81.84</v>
      </c>
    </row>
    <row r="230" spans="1:10" ht="12">
      <c r="A230" s="4">
        <v>35704</v>
      </c>
      <c r="B230" s="6">
        <v>6382</v>
      </c>
      <c r="C230" s="2">
        <f>VLOOKUP(B230,historic!B$2:D$562,3,FALSE)</f>
        <v>2521649</v>
      </c>
      <c r="G230" s="2">
        <f>VLOOKUP(B230,historic!B$2:D$562,2,FALSE)</f>
        <v>44762</v>
      </c>
      <c r="H230" s="6"/>
      <c r="J230" s="2">
        <f>VLOOKUP(B230,historic!B$2:E$562,4,FALSE)</f>
        <v>82.1</v>
      </c>
    </row>
    <row r="231" spans="1:10" ht="12">
      <c r="A231" s="4">
        <v>35735</v>
      </c>
      <c r="B231" s="6">
        <v>6381.8</v>
      </c>
      <c r="C231" s="2">
        <f>VLOOKUP(B231,historic!B$2:D$562,3,FALSE)</f>
        <v>2512777</v>
      </c>
      <c r="G231" s="2">
        <f>VLOOKUP(B231,historic!B$2:D$562,2,FALSE)</f>
        <v>44601.40000000002</v>
      </c>
      <c r="H231" s="6"/>
      <c r="J231" s="2">
        <f>VLOOKUP(B231,historic!B$2:E$562,4,FALSE)</f>
        <v>82.42000000000003</v>
      </c>
    </row>
    <row r="232" spans="1:10" ht="12">
      <c r="A232" s="4">
        <v>35765</v>
      </c>
      <c r="B232" s="6">
        <v>6381.9</v>
      </c>
      <c r="C232" s="2">
        <f>VLOOKUP(B232,historic!B$2:D$562,3,FALSE)</f>
        <v>2517213</v>
      </c>
      <c r="G232" s="2">
        <f>VLOOKUP(B232,historic!B$2:D$562,2,FALSE)</f>
        <v>44681.700000000026</v>
      </c>
      <c r="H232" s="6"/>
      <c r="J232" s="2">
        <f>VLOOKUP(B232,historic!B$2:E$562,4,FALSE)</f>
        <v>82.26000000000003</v>
      </c>
    </row>
    <row r="233" spans="1:10" ht="12">
      <c r="A233" s="4">
        <v>35796</v>
      </c>
      <c r="B233" s="6">
        <v>6382</v>
      </c>
      <c r="C233" s="2">
        <f>VLOOKUP(B233,historic!B$2:D$562,3,FALSE)</f>
        <v>2521649</v>
      </c>
      <c r="G233" s="2">
        <f>VLOOKUP(B233,historic!B$2:D$562,2,FALSE)</f>
        <v>44762</v>
      </c>
      <c r="H233" s="6"/>
      <c r="J233" s="2">
        <f>VLOOKUP(B233,historic!B$2:E$562,4,FALSE)</f>
        <v>82.1</v>
      </c>
    </row>
    <row r="234" spans="1:10" ht="12">
      <c r="A234" s="4">
        <v>35827</v>
      </c>
      <c r="B234" s="6">
        <v>6382.4</v>
      </c>
      <c r="C234" s="2">
        <f>VLOOKUP(B234,historic!B$2:D$562,3,FALSE)</f>
        <v>2539628.1999999993</v>
      </c>
      <c r="G234" s="2">
        <f>VLOOKUP(B234,historic!B$2:D$562,2,FALSE)</f>
        <v>44910.399999999994</v>
      </c>
      <c r="H234" s="6"/>
      <c r="J234" s="2">
        <f>VLOOKUP(B234,historic!B$2:E$562,4,FALSE)</f>
        <v>81.58000000000001</v>
      </c>
    </row>
    <row r="235" spans="1:10" ht="12">
      <c r="A235" s="4">
        <v>35855</v>
      </c>
      <c r="B235" s="2">
        <v>6382.7</v>
      </c>
      <c r="C235" s="2">
        <f>VLOOKUP(B235,historic!B$2:D$562,3,FALSE)</f>
        <v>2553112.5999999987</v>
      </c>
      <c r="G235" s="2">
        <f>VLOOKUP(B235,historic!B$2:D$562,2,FALSE)</f>
        <v>45021.69999999999</v>
      </c>
      <c r="H235" s="6"/>
      <c r="J235" s="2">
        <f>VLOOKUP(B235,historic!B$2:E$562,4,FALSE)</f>
        <v>81.19000000000003</v>
      </c>
    </row>
    <row r="236" spans="1:12" ht="12">
      <c r="A236" s="4">
        <v>35886</v>
      </c>
      <c r="B236" s="2">
        <v>6383</v>
      </c>
      <c r="C236" s="2">
        <f>VLOOKUP(B236,historic!B$2:D$562,3,FALSE)</f>
        <v>2566597</v>
      </c>
      <c r="D236" s="2">
        <f>C236-C224</f>
        <v>67128</v>
      </c>
      <c r="E236" s="17">
        <f>D236/C224</f>
        <v>0.02685690440649594</v>
      </c>
      <c r="G236" s="2">
        <f>VLOOKUP(B236,historic!B$2:D$562,2,FALSE)</f>
        <v>45133</v>
      </c>
      <c r="H236" s="2">
        <f>G236-G224</f>
        <v>772.4999999999854</v>
      </c>
      <c r="I236" s="17">
        <f>H236/G224</f>
        <v>0.017414140958735478</v>
      </c>
      <c r="J236" s="2">
        <f>VLOOKUP(B236,historic!B$2:E$562,4,FALSE)</f>
        <v>80.8</v>
      </c>
      <c r="K236" s="2">
        <f>J236-J224</f>
        <v>-2.1000000000000227</v>
      </c>
      <c r="L236" s="17">
        <f>K236/J224</f>
        <v>-0.025331724969843452</v>
      </c>
    </row>
    <row r="237" spans="1:10" ht="12">
      <c r="A237" s="4">
        <v>35916</v>
      </c>
      <c r="B237" s="2">
        <v>6383.1</v>
      </c>
      <c r="C237" s="2">
        <f>VLOOKUP(B237,historic!B$2:D$562,3,FALSE)</f>
        <v>2571128.8</v>
      </c>
      <c r="G237" s="2">
        <f>VLOOKUP(B237,historic!B$2:D$562,2,FALSE)</f>
        <v>45170.1</v>
      </c>
      <c r="H237" s="6"/>
      <c r="J237" s="2">
        <f>VLOOKUP(B237,historic!B$2:E$562,4,FALSE)</f>
        <v>80.67999999999999</v>
      </c>
    </row>
    <row r="238" spans="1:10" ht="12">
      <c r="A238" s="4">
        <v>35947</v>
      </c>
      <c r="B238" s="2">
        <v>6383.2</v>
      </c>
      <c r="C238" s="2">
        <f>VLOOKUP(B238,historic!B$2:D$562,3,FALSE)</f>
        <v>2575660.5999999996</v>
      </c>
      <c r="G238" s="2">
        <f>VLOOKUP(B238,historic!B$2:D$562,2,FALSE)</f>
        <v>45207.2</v>
      </c>
      <c r="J238" s="2">
        <f>VLOOKUP(B238,historic!B$2:E$562,4,FALSE)</f>
        <v>80.55999999999999</v>
      </c>
    </row>
    <row r="239" spans="1:10" ht="12">
      <c r="A239" s="4">
        <v>35977</v>
      </c>
      <c r="B239" s="13">
        <v>6383.7</v>
      </c>
      <c r="C239" s="2">
        <f>VLOOKUP(B239,historic!B$2:D$562,3,FALSE)</f>
        <v>2598319.5999999987</v>
      </c>
      <c r="G239" s="2">
        <f>VLOOKUP(B239,historic!B$2:D$562,2,FALSE)</f>
        <v>45392.69999999999</v>
      </c>
      <c r="J239" s="2">
        <f>VLOOKUP(B239,historic!B$2:E$562,4,FALSE)</f>
        <v>79.95999999999997</v>
      </c>
    </row>
    <row r="240" spans="1:10" ht="12">
      <c r="A240" s="4">
        <v>36008</v>
      </c>
      <c r="B240" s="13">
        <v>6384.3</v>
      </c>
      <c r="C240" s="2">
        <f>VLOOKUP(B240,historic!B$2:D$562,3,FALSE)</f>
        <v>2625622</v>
      </c>
      <c r="G240" s="2">
        <f>VLOOKUP(B240,historic!B$2:D$562,2,FALSE)</f>
        <v>45615.59999999999</v>
      </c>
      <c r="J240" s="2">
        <f>VLOOKUP(B240,historic!B$2:E$562,4,FALSE)</f>
        <v>79.12</v>
      </c>
    </row>
    <row r="241" spans="1:10" ht="12">
      <c r="A241" s="4">
        <v>36039</v>
      </c>
      <c r="B241" s="2">
        <v>6384.5</v>
      </c>
      <c r="C241" s="2">
        <f>VLOOKUP(B241,historic!B$2:D$562,3,FALSE)</f>
        <v>2634760</v>
      </c>
      <c r="G241" s="2">
        <f>VLOOKUP(B241,historic!B$2:D$562,2,FALSE)</f>
        <v>45689.999999999985</v>
      </c>
      <c r="J241" s="2">
        <f>VLOOKUP(B241,historic!B$2:E$562,4,FALSE)</f>
        <v>78.80000000000001</v>
      </c>
    </row>
    <row r="242" spans="1:10" ht="12">
      <c r="A242" s="4">
        <v>36069</v>
      </c>
      <c r="B242" s="2">
        <v>6384.3</v>
      </c>
      <c r="C242" s="2">
        <f>VLOOKUP(B242,historic!B$2:D$562,3,FALSE)</f>
        <v>2625622</v>
      </c>
      <c r="G242" s="2">
        <f>VLOOKUP(B242,historic!B$2:D$562,2,FALSE)</f>
        <v>45615.59999999999</v>
      </c>
      <c r="J242" s="2">
        <f>VLOOKUP(B242,historic!B$2:E$562,4,FALSE)</f>
        <v>79.12</v>
      </c>
    </row>
    <row r="243" spans="1:10" ht="12">
      <c r="A243" s="4">
        <v>36100</v>
      </c>
      <c r="B243" s="2">
        <v>6384.2</v>
      </c>
      <c r="C243" s="2">
        <f>VLOOKUP(B243,historic!B$2:D$562,3,FALSE)</f>
        <v>2621053</v>
      </c>
      <c r="G243" s="2">
        <f>VLOOKUP(B243,historic!B$2:D$562,2,FALSE)</f>
        <v>45578.399999999994</v>
      </c>
      <c r="J243" s="2">
        <f>VLOOKUP(B243,historic!B$2:E$562,4,FALSE)</f>
        <v>79.28</v>
      </c>
    </row>
    <row r="244" spans="1:10" ht="12">
      <c r="A244" s="4">
        <v>36130</v>
      </c>
      <c r="B244" s="2">
        <v>6384.3</v>
      </c>
      <c r="C244" s="2">
        <f>VLOOKUP(B244,historic!B$2:D$562,3,FALSE)</f>
        <v>2625622</v>
      </c>
      <c r="G244" s="2">
        <f>VLOOKUP(B244,historic!B$2:D$562,2,FALSE)</f>
        <v>45615.59999999999</v>
      </c>
      <c r="J244" s="2">
        <f>VLOOKUP(B244,historic!B$2:E$562,4,FALSE)</f>
        <v>79.12</v>
      </c>
    </row>
    <row r="245" spans="1:10" ht="12">
      <c r="A245" s="4">
        <v>36161</v>
      </c>
      <c r="B245" s="2">
        <v>6384.3</v>
      </c>
      <c r="C245" s="2">
        <f>VLOOKUP(B245,historic!B$2:D$562,3,FALSE)</f>
        <v>2625622</v>
      </c>
      <c r="G245" s="2">
        <f>VLOOKUP(B245,historic!B$2:D$562,2,FALSE)</f>
        <v>45615.59999999999</v>
      </c>
      <c r="J245" s="2">
        <f>VLOOKUP(B245,historic!B$2:E$562,4,FALSE)</f>
        <v>79.12</v>
      </c>
    </row>
    <row r="246" spans="1:10" ht="12">
      <c r="A246" s="4">
        <v>36192</v>
      </c>
      <c r="B246" s="2">
        <v>6384.6</v>
      </c>
      <c r="C246" s="2">
        <f>VLOOKUP(B246,historic!B$2:D$562,3,FALSE)</f>
        <v>2639329</v>
      </c>
      <c r="G246" s="2">
        <f>VLOOKUP(B246,historic!B$2:D$562,2,FALSE)</f>
        <v>45727.19999999998</v>
      </c>
      <c r="J246" s="2">
        <f>VLOOKUP(B246,historic!B$2:E$562,4,FALSE)</f>
        <v>78.64000000000001</v>
      </c>
    </row>
    <row r="247" spans="1:10" ht="12">
      <c r="A247" s="4">
        <v>36220</v>
      </c>
      <c r="B247" s="2">
        <v>6384.8</v>
      </c>
      <c r="C247" s="2">
        <f>VLOOKUP(B247,historic!B$2:D$562,3,FALSE)</f>
        <v>2648467</v>
      </c>
      <c r="G247" s="2">
        <f>VLOOKUP(B247,historic!B$2:D$562,2,FALSE)</f>
        <v>45801.59999999998</v>
      </c>
      <c r="J247" s="2">
        <f>VLOOKUP(B247,historic!B$2:E$562,4,FALSE)</f>
        <v>78.32000000000002</v>
      </c>
    </row>
    <row r="248" spans="1:12" ht="12">
      <c r="A248" s="4">
        <v>36251</v>
      </c>
      <c r="B248" s="2">
        <v>6384.8</v>
      </c>
      <c r="C248" s="2">
        <f>VLOOKUP(B248,historic!B$2:D$562,3,FALSE)</f>
        <v>2648467</v>
      </c>
      <c r="D248" s="2">
        <f>C248-C236</f>
        <v>81870</v>
      </c>
      <c r="E248" s="17">
        <f>D248/C236</f>
        <v>0.03189826840754509</v>
      </c>
      <c r="G248" s="2">
        <f>VLOOKUP(B248,historic!B$2:D$562,2,FALSE)</f>
        <v>45801.59999999998</v>
      </c>
      <c r="H248" s="2">
        <f>G248-G236</f>
        <v>668.5999999999767</v>
      </c>
      <c r="I248" s="17">
        <f>H248/G236</f>
        <v>0.014813994194934454</v>
      </c>
      <c r="J248" s="2">
        <f>VLOOKUP(B248,historic!B$2:E$562,4,FALSE)</f>
        <v>78.32000000000002</v>
      </c>
      <c r="K248" s="2">
        <f>J248-J236</f>
        <v>-2.4799999999999756</v>
      </c>
      <c r="L248" s="17">
        <f>K248/J236</f>
        <v>-0.03069306930693039</v>
      </c>
    </row>
    <row r="249" spans="1:10" ht="12">
      <c r="A249" s="4">
        <v>36281</v>
      </c>
      <c r="B249" s="2">
        <v>6384.8</v>
      </c>
      <c r="C249" s="2">
        <f>VLOOKUP(B249,historic!B$2:D$562,3,FALSE)</f>
        <v>2648467</v>
      </c>
      <c r="G249" s="2">
        <f>VLOOKUP(B249,historic!B$2:D$562,2,FALSE)</f>
        <v>45801.59999999998</v>
      </c>
      <c r="J249" s="2">
        <f>VLOOKUP(B249,historic!B$2:E$562,4,FALSE)</f>
        <v>78.32000000000002</v>
      </c>
    </row>
    <row r="250" spans="1:10" ht="12">
      <c r="A250" s="4">
        <v>36312</v>
      </c>
      <c r="B250" s="2">
        <v>6384.9</v>
      </c>
      <c r="C250" s="2">
        <f>VLOOKUP(B250,historic!B$2:D$562,3,FALSE)</f>
        <v>2653036</v>
      </c>
      <c r="G250" s="2">
        <f>VLOOKUP(B250,historic!B$2:D$562,2,FALSE)</f>
        <v>45838.799999999974</v>
      </c>
      <c r="J250" s="2">
        <f>VLOOKUP(B250,historic!B$2:E$562,4,FALSE)</f>
        <v>78.16000000000003</v>
      </c>
    </row>
    <row r="251" spans="1:10" ht="12">
      <c r="A251" s="4">
        <v>36342</v>
      </c>
      <c r="B251" s="2">
        <v>6385.1</v>
      </c>
      <c r="C251" s="2">
        <f>VLOOKUP(B251,historic!B$2:D$562,3,FALSE)</f>
        <v>2662211.2</v>
      </c>
      <c r="G251" s="2">
        <f>VLOOKUP(B251,historic!B$2:D$562,2,FALSE)</f>
        <v>45913.1</v>
      </c>
      <c r="J251" s="2">
        <f>VLOOKUP(B251,historic!B$2:E$562,4,FALSE)</f>
        <v>77.85</v>
      </c>
    </row>
    <row r="252" spans="1:10" ht="12">
      <c r="A252" s="4">
        <v>36373</v>
      </c>
      <c r="B252" s="2">
        <v>6384.9</v>
      </c>
      <c r="C252" s="2">
        <f>VLOOKUP(B252,historic!B$2:D$562,3,FALSE)</f>
        <v>2653036</v>
      </c>
      <c r="G252" s="2">
        <f>VLOOKUP(B252,historic!B$2:D$562,2,FALSE)</f>
        <v>45838.799999999974</v>
      </c>
      <c r="J252" s="2">
        <f>VLOOKUP(B252,historic!B$2:E$562,4,FALSE)</f>
        <v>78.16000000000003</v>
      </c>
    </row>
    <row r="253" spans="1:10" ht="12">
      <c r="A253" s="4">
        <v>36404</v>
      </c>
      <c r="B253" s="2">
        <v>6384.7</v>
      </c>
      <c r="C253" s="2">
        <f>VLOOKUP(B253,historic!B$2:D$562,3,FALSE)</f>
        <v>2643898</v>
      </c>
      <c r="G253" s="2">
        <f>VLOOKUP(B253,historic!B$2:D$562,2,FALSE)</f>
        <v>45764.39999999998</v>
      </c>
      <c r="J253" s="2">
        <f>VLOOKUP(B253,historic!B$2:E$562,4,FALSE)</f>
        <v>78.48000000000002</v>
      </c>
    </row>
    <row r="254" spans="1:10" ht="12">
      <c r="A254" s="4">
        <v>36434</v>
      </c>
      <c r="B254" s="2">
        <v>6384.4</v>
      </c>
      <c r="C254" s="2">
        <f>VLOOKUP(B254,historic!B$2:D$562,3,FALSE)</f>
        <v>2630191</v>
      </c>
      <c r="G254" s="2">
        <f>VLOOKUP(B254,historic!B$2:D$562,2,FALSE)</f>
        <v>45652.79999999999</v>
      </c>
      <c r="J254" s="2">
        <f>VLOOKUP(B254,historic!B$2:E$562,4,FALSE)</f>
        <v>78.96000000000001</v>
      </c>
    </row>
    <row r="255" spans="1:10" ht="12">
      <c r="A255" s="4">
        <v>36465</v>
      </c>
      <c r="B255" s="2">
        <v>6384.3</v>
      </c>
      <c r="C255" s="2">
        <f>VLOOKUP(B255,historic!B$2:D$562,3,FALSE)</f>
        <v>2625622</v>
      </c>
      <c r="G255" s="2">
        <f>VLOOKUP(B255,historic!B$2:D$562,2,FALSE)</f>
        <v>45615.59999999999</v>
      </c>
      <c r="J255" s="2">
        <f>VLOOKUP(B255,historic!B$2:E$562,4,FALSE)</f>
        <v>79.12</v>
      </c>
    </row>
    <row r="256" spans="1:10" ht="12">
      <c r="A256" s="4">
        <v>36495</v>
      </c>
      <c r="B256" s="2">
        <v>6384.2</v>
      </c>
      <c r="C256" s="2">
        <f>VLOOKUP(B256,historic!B$2:D$562,3,FALSE)</f>
        <v>2621053</v>
      </c>
      <c r="G256" s="2">
        <f>VLOOKUP(B256,historic!B$2:D$562,2,FALSE)</f>
        <v>45578.399999999994</v>
      </c>
      <c r="J256" s="2">
        <f>VLOOKUP(B256,historic!B$2:E$562,4,FALSE)</f>
        <v>79.28</v>
      </c>
    </row>
    <row r="257" spans="1:10" ht="12">
      <c r="A257" s="4">
        <v>36526</v>
      </c>
      <c r="B257" s="2">
        <v>6384.1</v>
      </c>
      <c r="C257" s="2">
        <f>VLOOKUP(B257,historic!B$2:D$562,3,FALSE)</f>
        <v>2616484</v>
      </c>
      <c r="G257" s="2">
        <f>VLOOKUP(B257,historic!B$2:D$562,2,FALSE)</f>
        <v>45541.2</v>
      </c>
      <c r="J257" s="2">
        <f>VLOOKUP(B257,historic!B$2:E$562,4,FALSE)</f>
        <v>79.44</v>
      </c>
    </row>
    <row r="258" spans="1:10" ht="12">
      <c r="A258" s="4">
        <v>36557</v>
      </c>
      <c r="B258" s="2">
        <v>6384.3</v>
      </c>
      <c r="C258" s="2">
        <f>VLOOKUP(B258,historic!B$2:D$562,3,FALSE)</f>
        <v>2625622</v>
      </c>
      <c r="G258" s="2">
        <f>VLOOKUP(B258,historic!B$2:D$562,2,FALSE)</f>
        <v>45615.59999999999</v>
      </c>
      <c r="J258" s="2">
        <f>VLOOKUP(B258,historic!B$2:E$562,4,FALSE)</f>
        <v>79.12</v>
      </c>
    </row>
    <row r="259" spans="1:10" ht="12">
      <c r="A259" s="4">
        <v>36586</v>
      </c>
      <c r="B259" s="2">
        <v>6384.4</v>
      </c>
      <c r="C259" s="2">
        <f>VLOOKUP(B259,historic!B$2:D$562,3,FALSE)</f>
        <v>2630191</v>
      </c>
      <c r="G259" s="2">
        <f>VLOOKUP(B259,historic!B$2:D$562,2,FALSE)</f>
        <v>45652.79999999999</v>
      </c>
      <c r="J259" s="2">
        <f>VLOOKUP(B259,historic!B$2:E$562,4,FALSE)</f>
        <v>78.96000000000001</v>
      </c>
    </row>
    <row r="260" spans="1:12" ht="12">
      <c r="A260" s="4">
        <v>36617</v>
      </c>
      <c r="B260" s="2">
        <v>6384.5</v>
      </c>
      <c r="C260" s="2">
        <f>VLOOKUP(B260,historic!B$2:D$562,3,FALSE)</f>
        <v>2634760</v>
      </c>
      <c r="D260" s="2">
        <f>C260-C248</f>
        <v>-13707</v>
      </c>
      <c r="E260" s="17">
        <f>D260/C248</f>
        <v>-0.005175446777324392</v>
      </c>
      <c r="G260" s="2">
        <f>VLOOKUP(B260,historic!B$2:D$562,2,FALSE)</f>
        <v>45689.999999999985</v>
      </c>
      <c r="H260" s="2">
        <f>G260-G248</f>
        <v>-111.59999999999127</v>
      </c>
      <c r="I260" s="17">
        <f>H260/G248</f>
        <v>-0.0024365961014460483</v>
      </c>
      <c r="J260" s="2">
        <f>VLOOKUP(B260,historic!B$2:E$562,4,FALSE)</f>
        <v>78.80000000000001</v>
      </c>
      <c r="K260" s="2">
        <f>J260-J248</f>
        <v>0.47999999999998977</v>
      </c>
      <c r="L260" s="17">
        <f>K260/J248</f>
        <v>0.006128702757916109</v>
      </c>
    </row>
    <row r="261" spans="1:10" ht="12">
      <c r="A261" s="4">
        <v>36647</v>
      </c>
      <c r="B261" s="2">
        <v>6384.5</v>
      </c>
      <c r="C261" s="2">
        <f>VLOOKUP(B261,historic!B$2:D$562,3,FALSE)</f>
        <v>2634760</v>
      </c>
      <c r="G261" s="2">
        <f>VLOOKUP(B261,historic!B$2:D$562,2,FALSE)</f>
        <v>45689.999999999985</v>
      </c>
      <c r="J261" s="2">
        <f>VLOOKUP(B261,historic!B$2:E$562,4,FALSE)</f>
        <v>78.80000000000001</v>
      </c>
    </row>
    <row r="262" spans="1:10" ht="12">
      <c r="A262" s="4">
        <v>36678</v>
      </c>
      <c r="B262" s="2">
        <v>6384.5</v>
      </c>
      <c r="C262" s="2">
        <f>VLOOKUP(B262,historic!B$2:D$562,3,FALSE)</f>
        <v>2634760</v>
      </c>
      <c r="G262" s="2">
        <f>VLOOKUP(B262,historic!B$2:D$562,2,FALSE)</f>
        <v>45689.999999999985</v>
      </c>
      <c r="J262" s="2">
        <f>VLOOKUP(B262,historic!B$2:E$562,4,FALSE)</f>
        <v>78.80000000000001</v>
      </c>
    </row>
    <row r="263" spans="1:10" ht="12">
      <c r="A263" s="4">
        <v>36708</v>
      </c>
      <c r="B263" s="2">
        <v>6384.6</v>
      </c>
      <c r="C263" s="2">
        <f>VLOOKUP(B263,historic!B$2:D$562,3,FALSE)</f>
        <v>2639329</v>
      </c>
      <c r="G263" s="2">
        <f>VLOOKUP(B263,historic!B$2:D$562,2,FALSE)</f>
        <v>45727.19999999998</v>
      </c>
      <c r="J263" s="2">
        <f>VLOOKUP(B263,historic!B$2:E$562,4,FALSE)</f>
        <v>78.64000000000001</v>
      </c>
    </row>
    <row r="264" spans="1:10" ht="12">
      <c r="A264" s="4">
        <v>36739</v>
      </c>
      <c r="B264" s="2">
        <v>6384.3</v>
      </c>
      <c r="C264" s="2">
        <f>VLOOKUP(B264,historic!B$2:D$562,3,FALSE)</f>
        <v>2625622</v>
      </c>
      <c r="G264" s="2">
        <f>VLOOKUP(B264,historic!B$2:D$562,2,FALSE)</f>
        <v>45615.59999999999</v>
      </c>
      <c r="J264" s="2">
        <f>VLOOKUP(B264,historic!B$2:E$562,4,FALSE)</f>
        <v>79.12</v>
      </c>
    </row>
    <row r="265" spans="1:10" ht="12">
      <c r="A265" s="4">
        <v>36770</v>
      </c>
      <c r="B265" s="2">
        <v>6384</v>
      </c>
      <c r="C265" s="2">
        <f>VLOOKUP(B265,historic!B$2:D$562,3,FALSE)</f>
        <v>2611915</v>
      </c>
      <c r="G265" s="2">
        <f>VLOOKUP(B265,historic!B$2:D$562,2,FALSE)</f>
        <v>45504</v>
      </c>
      <c r="J265" s="2">
        <f>VLOOKUP(B265,historic!B$2:E$562,4,FALSE)</f>
        <v>79.6</v>
      </c>
    </row>
    <row r="266" spans="1:10" ht="12">
      <c r="A266" s="4">
        <v>36800</v>
      </c>
      <c r="B266" s="2">
        <v>6383.7</v>
      </c>
      <c r="C266" s="2">
        <f>VLOOKUP(B266,historic!B$2:D$562,3,FALSE)</f>
        <v>2598319.5999999987</v>
      </c>
      <c r="G266" s="2">
        <f>VLOOKUP(B266,historic!B$2:D$562,2,FALSE)</f>
        <v>45392.69999999999</v>
      </c>
      <c r="J266" s="2">
        <f>VLOOKUP(B266,historic!B$2:E$562,4,FALSE)</f>
        <v>79.95999999999997</v>
      </c>
    </row>
    <row r="267" spans="1:10" ht="12">
      <c r="A267" s="4">
        <v>36831</v>
      </c>
      <c r="B267" s="2">
        <v>6383.5</v>
      </c>
      <c r="C267" s="2">
        <f>VLOOKUP(B267,historic!B$2:D$562,3,FALSE)</f>
        <v>2589255.999999999</v>
      </c>
      <c r="G267" s="2">
        <f>VLOOKUP(B267,historic!B$2:D$562,2,FALSE)</f>
        <v>45318.49999999999</v>
      </c>
      <c r="J267" s="2">
        <f>VLOOKUP(B267,historic!B$2:E$562,4,FALSE)</f>
        <v>80.19999999999997</v>
      </c>
    </row>
    <row r="268" spans="1:10" ht="12">
      <c r="A268" s="4">
        <v>36861</v>
      </c>
      <c r="B268" s="2">
        <v>6383.4</v>
      </c>
      <c r="C268" s="2">
        <f>VLOOKUP(B268,historic!B$2:D$562,3,FALSE)</f>
        <v>2584724.1999999993</v>
      </c>
      <c r="G268" s="2">
        <f>VLOOKUP(B268,historic!B$2:D$562,2,FALSE)</f>
        <v>45281.399999999994</v>
      </c>
      <c r="J268" s="2">
        <f>VLOOKUP(B268,historic!B$2:E$562,4,FALSE)</f>
        <v>80.31999999999998</v>
      </c>
    </row>
    <row r="269" spans="1:10" ht="12">
      <c r="A269" s="4">
        <v>36892</v>
      </c>
      <c r="B269" s="2">
        <v>6383.4</v>
      </c>
      <c r="C269" s="2">
        <f>VLOOKUP(B269,historic!B$2:D$562,3,FALSE)</f>
        <v>2584724.1999999993</v>
      </c>
      <c r="G269" s="2">
        <f>VLOOKUP(B269,historic!B$2:D$562,2,FALSE)</f>
        <v>45281.399999999994</v>
      </c>
      <c r="J269" s="2">
        <f>VLOOKUP(B269,historic!B$2:E$562,4,FALSE)</f>
        <v>80.31999999999998</v>
      </c>
    </row>
    <row r="270" spans="1:10" ht="12">
      <c r="A270" s="4">
        <v>36923</v>
      </c>
      <c r="B270" s="2">
        <v>6383.6</v>
      </c>
      <c r="C270" s="2">
        <f>VLOOKUP(B270,historic!B$2:D$562,3,FALSE)</f>
        <v>2593787.799999999</v>
      </c>
      <c r="G270" s="2">
        <f>VLOOKUP(B270,historic!B$2:D$562,2,FALSE)</f>
        <v>45355.59999999999</v>
      </c>
      <c r="J270" s="2">
        <f>VLOOKUP(B270,historic!B$2:E$562,4,FALSE)</f>
        <v>80.07999999999997</v>
      </c>
    </row>
    <row r="271" spans="1:10" ht="12">
      <c r="A271" s="4">
        <v>36951</v>
      </c>
      <c r="B271" s="2">
        <v>6383.7</v>
      </c>
      <c r="C271" s="2">
        <f>VLOOKUP(B271,historic!B$2:D$562,3,FALSE)</f>
        <v>2598319.5999999987</v>
      </c>
      <c r="G271" s="2">
        <f>VLOOKUP(B271,historic!B$2:D$562,2,FALSE)</f>
        <v>45392.69999999999</v>
      </c>
      <c r="J271" s="2">
        <f>VLOOKUP(B271,historic!B$2:E$562,4,FALSE)</f>
        <v>79.95999999999997</v>
      </c>
    </row>
    <row r="272" spans="1:12" ht="12">
      <c r="A272" s="4">
        <v>36982</v>
      </c>
      <c r="B272" s="2">
        <v>6383.8</v>
      </c>
      <c r="C272" s="2">
        <f>VLOOKUP(B272,historic!B$2:D$562,3,FALSE)</f>
        <v>2602851.3999999985</v>
      </c>
      <c r="D272" s="2">
        <f>C272-C260</f>
        <v>-31908.60000000149</v>
      </c>
      <c r="E272" s="17">
        <f>D272/C260</f>
        <v>-0.012110628672061778</v>
      </c>
      <c r="G272" s="2">
        <f>VLOOKUP(B272,historic!B$2:D$562,2,FALSE)</f>
        <v>45429.79999999999</v>
      </c>
      <c r="H272" s="2">
        <f>G272-G260</f>
        <v>-260.1999999999971</v>
      </c>
      <c r="I272" s="17">
        <f>H272/G260</f>
        <v>-0.005694900415845856</v>
      </c>
      <c r="J272" s="2">
        <f>VLOOKUP(B272,historic!B$2:E$562,4,FALSE)</f>
        <v>79.83999999999996</v>
      </c>
      <c r="K272" s="2">
        <f>J272-J260</f>
        <v>1.0399999999999494</v>
      </c>
      <c r="L272" s="17">
        <f>K272/J260</f>
        <v>0.013197969543146565</v>
      </c>
    </row>
    <row r="273" spans="1:10" ht="12">
      <c r="A273" s="4">
        <v>37012</v>
      </c>
      <c r="B273" s="2">
        <v>6383.9</v>
      </c>
      <c r="C273" s="2">
        <f>VLOOKUP(B273,historic!B$2:D$562,3,FALSE)</f>
        <v>2607383.1999999983</v>
      </c>
      <c r="G273" s="2">
        <f>VLOOKUP(B273,historic!B$2:D$562,2,FALSE)</f>
        <v>45466.89999999999</v>
      </c>
      <c r="J273" s="2">
        <f>VLOOKUP(B273,historic!B$2:E$562,4,FALSE)</f>
        <v>79.71999999999996</v>
      </c>
    </row>
    <row r="274" spans="1:10" ht="12">
      <c r="A274" s="4">
        <v>37043</v>
      </c>
      <c r="B274" s="2">
        <v>6383.9</v>
      </c>
      <c r="C274" s="2">
        <f>VLOOKUP(B274,historic!B$2:D$562,3,FALSE)</f>
        <v>2607383.1999999983</v>
      </c>
      <c r="G274" s="2">
        <f>VLOOKUP(B274,historic!B$2:D$562,2,FALSE)</f>
        <v>45466.89999999999</v>
      </c>
      <c r="J274" s="2">
        <f>VLOOKUP(B274,historic!B$2:E$562,4,FALSE)</f>
        <v>79.71999999999996</v>
      </c>
    </row>
    <row r="275" spans="1:10" ht="12">
      <c r="A275" s="4">
        <v>37073</v>
      </c>
      <c r="B275" s="2">
        <v>6383.8</v>
      </c>
      <c r="C275" s="2">
        <f>VLOOKUP(B275,historic!B$2:D$562,3,FALSE)</f>
        <v>2602851.3999999985</v>
      </c>
      <c r="G275" s="2">
        <f>VLOOKUP(B275,historic!B$2:D$562,2,FALSE)</f>
        <v>45429.79999999999</v>
      </c>
      <c r="J275" s="2">
        <f>VLOOKUP(B275,historic!B$2:E$562,4,FALSE)</f>
        <v>79.83999999999996</v>
      </c>
    </row>
    <row r="276" spans="1:10" ht="12">
      <c r="A276" s="4">
        <v>37104</v>
      </c>
      <c r="B276" s="2">
        <v>6383.5</v>
      </c>
      <c r="C276" s="2">
        <f>VLOOKUP(B276,historic!B$2:D$562,3,FALSE)</f>
        <v>2589255.999999999</v>
      </c>
      <c r="G276" s="2">
        <f>VLOOKUP(B276,historic!B$2:D$562,2,FALSE)</f>
        <v>45318.49999999999</v>
      </c>
      <c r="J276" s="2">
        <f>VLOOKUP(B276,historic!B$2:E$562,4,FALSE)</f>
        <v>80.19999999999997</v>
      </c>
    </row>
    <row r="277" spans="1:10" ht="12">
      <c r="A277" s="4">
        <v>37135</v>
      </c>
      <c r="B277" s="2">
        <v>6383.1</v>
      </c>
      <c r="C277" s="2">
        <f>VLOOKUP(B277,historic!B$2:D$562,3,FALSE)</f>
        <v>2571128.8</v>
      </c>
      <c r="G277" s="2">
        <f>VLOOKUP(B277,historic!B$2:D$562,2,FALSE)</f>
        <v>45170.1</v>
      </c>
      <c r="J277" s="2">
        <f>VLOOKUP(B277,historic!B$2:E$562,4,FALSE)</f>
        <v>80.67999999999999</v>
      </c>
    </row>
    <row r="278" spans="1:10" ht="12">
      <c r="A278" s="4">
        <v>37165</v>
      </c>
      <c r="B278" s="2">
        <v>6382.7</v>
      </c>
      <c r="C278" s="2">
        <f>VLOOKUP(B278,historic!B$2:D$562,3,FALSE)</f>
        <v>2553112.5999999987</v>
      </c>
      <c r="G278" s="2">
        <f>VLOOKUP(B278,historic!B$2:D$562,2,FALSE)</f>
        <v>45021.69999999999</v>
      </c>
      <c r="J278" s="2">
        <f>VLOOKUP(B278,historic!B$2:E$562,4,FALSE)</f>
        <v>81.19000000000003</v>
      </c>
    </row>
    <row r="279" spans="1:10" ht="12">
      <c r="A279" s="4">
        <v>37196</v>
      </c>
      <c r="B279" s="2">
        <v>6382.6</v>
      </c>
      <c r="C279" s="2">
        <f>VLOOKUP(B279,historic!B$2:D$562,3,FALSE)</f>
        <v>2548617.799999999</v>
      </c>
      <c r="G279" s="2">
        <f>VLOOKUP(B279,historic!B$2:D$562,2,FALSE)</f>
        <v>44984.59999999999</v>
      </c>
      <c r="J279" s="2">
        <f>VLOOKUP(B279,historic!B$2:E$562,4,FALSE)</f>
        <v>81.32000000000002</v>
      </c>
    </row>
    <row r="280" spans="1:10" ht="12">
      <c r="A280" s="4">
        <v>37226</v>
      </c>
      <c r="B280" s="2">
        <v>6382.6</v>
      </c>
      <c r="C280" s="2">
        <f>VLOOKUP(B280,historic!B$2:D$562,3,FALSE)</f>
        <v>2548617.799999999</v>
      </c>
      <c r="G280" s="2">
        <f>VLOOKUP(B280,historic!B$2:D$562,2,FALSE)</f>
        <v>44984.59999999999</v>
      </c>
      <c r="J280" s="2">
        <f>VLOOKUP(B280,historic!B$2:E$562,4,FALSE)</f>
        <v>81.32000000000002</v>
      </c>
    </row>
    <row r="281" spans="1:10" ht="12">
      <c r="A281" s="4">
        <v>37257</v>
      </c>
      <c r="B281" s="2">
        <v>6382.7</v>
      </c>
      <c r="C281" s="2">
        <f>VLOOKUP(B281,historic!B$2:D$562,3,FALSE)</f>
        <v>2553112.5999999987</v>
      </c>
      <c r="G281" s="2">
        <f>VLOOKUP(B281,historic!B$2:D$562,2,FALSE)</f>
        <v>45021.69999999999</v>
      </c>
      <c r="J281" s="2">
        <f>VLOOKUP(B281,historic!B$2:E$562,4,FALSE)</f>
        <v>81.19000000000003</v>
      </c>
    </row>
    <row r="282" spans="1:10" ht="12">
      <c r="A282" s="4">
        <v>37288</v>
      </c>
      <c r="B282" s="2">
        <v>6382.7</v>
      </c>
      <c r="C282" s="2">
        <f>VLOOKUP(B282,historic!B$2:D$562,3,FALSE)</f>
        <v>2553112.5999999987</v>
      </c>
      <c r="G282" s="2">
        <f>VLOOKUP(B282,historic!B$2:D$562,2,FALSE)</f>
        <v>45021.69999999999</v>
      </c>
      <c r="J282" s="2">
        <f>VLOOKUP(B282,historic!B$2:E$562,4,FALSE)</f>
        <v>81.19000000000003</v>
      </c>
    </row>
    <row r="283" spans="1:10" ht="12">
      <c r="A283" s="4">
        <v>37316</v>
      </c>
      <c r="B283" s="2">
        <v>6382.8</v>
      </c>
      <c r="C283" s="2">
        <f>VLOOKUP(B283,historic!B$2:D$562,3,FALSE)</f>
        <v>2557607.3999999985</v>
      </c>
      <c r="G283" s="2">
        <f>VLOOKUP(B283,historic!B$2:D$562,2,FALSE)</f>
        <v>45058.79999999999</v>
      </c>
      <c r="J283" s="2">
        <f>VLOOKUP(B283,historic!B$2:E$562,4,FALSE)</f>
        <v>81.06000000000003</v>
      </c>
    </row>
    <row r="284" spans="1:12" ht="12">
      <c r="A284" s="4">
        <v>37347</v>
      </c>
      <c r="B284" s="2">
        <v>6382.8</v>
      </c>
      <c r="C284" s="2">
        <f>VLOOKUP(B284,historic!B$2:D$562,3,FALSE)</f>
        <v>2557607.3999999985</v>
      </c>
      <c r="D284" s="2">
        <f>C284-C272</f>
        <v>-45244</v>
      </c>
      <c r="E284" s="17">
        <f>D284/C272</f>
        <v>-0.017382475234659966</v>
      </c>
      <c r="G284" s="2">
        <f>VLOOKUP(B284,historic!B$2:D$562,2,FALSE)</f>
        <v>45058.79999999999</v>
      </c>
      <c r="H284" s="2">
        <f>G284-G272</f>
        <v>-371</v>
      </c>
      <c r="I284" s="17">
        <f>H284/G272</f>
        <v>-0.008166445813100654</v>
      </c>
      <c r="J284" s="2">
        <f>VLOOKUP(B284,historic!B$2:E$562,4,FALSE)</f>
        <v>81.06000000000003</v>
      </c>
      <c r="K284" s="2">
        <f>J284-J272</f>
        <v>1.22000000000007</v>
      </c>
      <c r="L284" s="17">
        <f>K284/J272</f>
        <v>0.015280561122245372</v>
      </c>
    </row>
    <row r="285" spans="1:10" ht="12">
      <c r="A285" s="4">
        <v>37377</v>
      </c>
      <c r="B285" s="2">
        <v>6382.8</v>
      </c>
      <c r="C285" s="2">
        <f>VLOOKUP(B285,historic!B$2:D$562,3,FALSE)</f>
        <v>2557607.3999999985</v>
      </c>
      <c r="G285" s="2">
        <f>VLOOKUP(B285,historic!B$2:D$562,2,FALSE)</f>
        <v>45058.79999999999</v>
      </c>
      <c r="J285" s="2">
        <f>VLOOKUP(B285,historic!B$2:E$562,4,FALSE)</f>
        <v>81.06000000000003</v>
      </c>
    </row>
    <row r="286" spans="1:10" ht="12">
      <c r="A286" s="4">
        <v>37408</v>
      </c>
      <c r="B286" s="2">
        <v>6382.8</v>
      </c>
      <c r="C286" s="2">
        <f>VLOOKUP(B286,historic!B$2:D$562,3,FALSE)</f>
        <v>2557607.3999999985</v>
      </c>
      <c r="G286" s="2">
        <f>VLOOKUP(B286,historic!B$2:D$562,2,FALSE)</f>
        <v>45058.79999999999</v>
      </c>
      <c r="J286" s="2">
        <f>VLOOKUP(B286,historic!B$2:E$562,4,FALSE)</f>
        <v>81.06000000000003</v>
      </c>
    </row>
    <row r="287" spans="1:10" ht="12">
      <c r="A287" s="4">
        <v>37438</v>
      </c>
      <c r="B287" s="2">
        <v>6382.8</v>
      </c>
      <c r="C287" s="2">
        <f>VLOOKUP(B287,historic!B$2:D$562,3,FALSE)</f>
        <v>2557607.3999999985</v>
      </c>
      <c r="G287" s="2">
        <f>VLOOKUP(B287,historic!B$2:D$562,2,FALSE)</f>
        <v>45058.79999999999</v>
      </c>
      <c r="J287" s="2">
        <f>VLOOKUP(B287,historic!B$2:E$562,4,FALSE)</f>
        <v>81.06000000000003</v>
      </c>
    </row>
    <row r="288" spans="1:10" ht="12">
      <c r="A288" s="4">
        <v>37469</v>
      </c>
      <c r="B288" s="2">
        <v>6382.5</v>
      </c>
      <c r="C288" s="2">
        <f>VLOOKUP(B288,historic!B$2:D$562,3,FALSE)</f>
        <v>2544122.999999999</v>
      </c>
      <c r="G288" s="2">
        <f>VLOOKUP(B288,historic!B$2:D$562,2,FALSE)</f>
        <v>44947.49999999999</v>
      </c>
      <c r="J288" s="2">
        <f>VLOOKUP(B288,historic!B$2:E$562,4,FALSE)</f>
        <v>81.45000000000002</v>
      </c>
    </row>
    <row r="289" spans="1:10" ht="12">
      <c r="A289" s="4">
        <v>37500</v>
      </c>
      <c r="B289" s="2">
        <v>6382.2</v>
      </c>
      <c r="C289" s="2">
        <f>VLOOKUP(B289,historic!B$2:D$562,3,FALSE)</f>
        <v>2530638.5999999996</v>
      </c>
      <c r="G289" s="2">
        <f>VLOOKUP(B289,historic!B$2:D$562,2,FALSE)</f>
        <v>44836.2</v>
      </c>
      <c r="J289" s="2">
        <f>VLOOKUP(B289,historic!B$2:E$562,4,FALSE)</f>
        <v>81.84</v>
      </c>
    </row>
    <row r="290" spans="1:10" ht="12">
      <c r="A290" s="4">
        <v>37530</v>
      </c>
      <c r="B290" s="2">
        <v>6381.8</v>
      </c>
      <c r="C290" s="2">
        <f>VLOOKUP(B290,historic!B$2:D$562,3,FALSE)</f>
        <v>2512777</v>
      </c>
      <c r="G290" s="2">
        <f>VLOOKUP(B290,historic!B$2:D$562,2,FALSE)</f>
        <v>44601.40000000002</v>
      </c>
      <c r="J290" s="2">
        <f>VLOOKUP(B290,historic!B$2:E$562,4,FALSE)</f>
        <v>82.42000000000003</v>
      </c>
    </row>
    <row r="291" spans="1:10" ht="12">
      <c r="A291" s="4">
        <v>37561</v>
      </c>
      <c r="B291" s="2">
        <v>6381.6</v>
      </c>
      <c r="C291" s="2">
        <f>VLOOKUP(B291,historic!B$2:D$562,3,FALSE)</f>
        <v>2503905</v>
      </c>
      <c r="G291" s="2">
        <f>VLOOKUP(B291,historic!B$2:D$562,2,FALSE)</f>
        <v>44440.80000000002</v>
      </c>
      <c r="J291" s="2">
        <f>VLOOKUP(B291,historic!B$2:E$562,4,FALSE)</f>
        <v>82.74000000000002</v>
      </c>
    </row>
    <row r="292" spans="1:10" ht="12">
      <c r="A292" s="4">
        <v>37591</v>
      </c>
      <c r="B292" s="2">
        <v>6381.8</v>
      </c>
      <c r="C292" s="2">
        <f>VLOOKUP(B292,historic!B$2:D$562,3,FALSE)</f>
        <v>2512777</v>
      </c>
      <c r="G292" s="2">
        <f>VLOOKUP(B292,historic!B$2:D$562,2,FALSE)</f>
        <v>44601.40000000002</v>
      </c>
      <c r="J292" s="2">
        <f>VLOOKUP(B292,historic!B$2:E$562,4,FALSE)</f>
        <v>82.42000000000003</v>
      </c>
    </row>
    <row r="293" spans="1:10" ht="12">
      <c r="A293" s="4">
        <v>37622</v>
      </c>
      <c r="B293" s="2">
        <v>6382</v>
      </c>
      <c r="C293" s="2">
        <f>VLOOKUP(B293,historic!B$2:D$562,3,FALSE)</f>
        <v>2521649</v>
      </c>
      <c r="G293" s="2">
        <f>VLOOKUP(B293,historic!B$2:D$562,2,FALSE)</f>
        <v>44762</v>
      </c>
      <c r="J293" s="2">
        <f>VLOOKUP(B293,historic!B$2:E$562,4,FALSE)</f>
        <v>82.1</v>
      </c>
    </row>
    <row r="294" spans="1:10" ht="12">
      <c r="A294" s="4">
        <v>37653</v>
      </c>
      <c r="B294" s="2">
        <v>6382.2</v>
      </c>
      <c r="C294" s="2">
        <f>VLOOKUP(B294,historic!B$2:D$562,3,FALSE)</f>
        <v>2530638.5999999996</v>
      </c>
      <c r="G294" s="2">
        <f>VLOOKUP(B294,historic!B$2:D$562,2,FALSE)</f>
        <v>44836.2</v>
      </c>
      <c r="J294" s="2">
        <f>VLOOKUP(B294,historic!B$2:E$562,4,FALSE)</f>
        <v>81.84</v>
      </c>
    </row>
    <row r="295" spans="1:10" ht="12">
      <c r="A295" s="4">
        <v>37681</v>
      </c>
      <c r="B295" s="2">
        <v>6382.3</v>
      </c>
      <c r="C295" s="2">
        <f>VLOOKUP(B295,historic!B$2:D$562,3,FALSE)</f>
        <v>2535133.3999999994</v>
      </c>
      <c r="G295" s="2">
        <f>VLOOKUP(B295,historic!B$2:D$562,2,FALSE)</f>
        <v>44873.299999999996</v>
      </c>
      <c r="J295" s="2">
        <f>VLOOKUP(B295,historic!B$2:E$562,4,FALSE)</f>
        <v>81.71000000000001</v>
      </c>
    </row>
    <row r="296" spans="1:12" ht="12">
      <c r="A296" s="4">
        <v>37712</v>
      </c>
      <c r="B296" s="2">
        <v>6382.5</v>
      </c>
      <c r="C296" s="2">
        <f>VLOOKUP(B296,historic!B$2:D$562,3,FALSE)</f>
        <v>2544122.999999999</v>
      </c>
      <c r="D296" s="2">
        <f>C296-C284</f>
        <v>-13484.399999999441</v>
      </c>
      <c r="E296" s="17">
        <f>D296/C284</f>
        <v>-0.005272271264150803</v>
      </c>
      <c r="G296" s="2">
        <f>VLOOKUP(B296,historic!B$2:D$562,2,FALSE)</f>
        <v>44947.49999999999</v>
      </c>
      <c r="H296" s="2">
        <f>G296-G284</f>
        <v>-111.29999999999563</v>
      </c>
      <c r="I296" s="17">
        <f>H296/G284</f>
        <v>-0.0024701057285146447</v>
      </c>
      <c r="J296" s="2">
        <f>VLOOKUP(B296,historic!B$2:E$562,4,FALSE)</f>
        <v>81.45000000000002</v>
      </c>
      <c r="K296" s="2">
        <f>J296-J284</f>
        <v>0.38999999999998636</v>
      </c>
      <c r="L296" s="17">
        <f>K296/J284</f>
        <v>0.0048112509252403925</v>
      </c>
    </row>
    <row r="297" spans="1:10" ht="12">
      <c r="A297" s="4">
        <v>37742</v>
      </c>
      <c r="B297" s="2">
        <v>6382.3</v>
      </c>
      <c r="C297" s="2">
        <f>VLOOKUP(B297,historic!B$2:D$562,3,FALSE)</f>
        <v>2535133.3999999994</v>
      </c>
      <c r="G297" s="2">
        <f>VLOOKUP(B297,historic!B$2:D$562,2,FALSE)</f>
        <v>44873.299999999996</v>
      </c>
      <c r="J297" s="2">
        <f>VLOOKUP(B297,historic!B$2:E$562,4,FALSE)</f>
        <v>81.71000000000001</v>
      </c>
    </row>
    <row r="298" spans="1:10" ht="12">
      <c r="A298" s="4">
        <v>37773</v>
      </c>
      <c r="B298" s="2">
        <v>6382.3</v>
      </c>
      <c r="C298" s="2">
        <f>VLOOKUP(B298,historic!B$2:D$562,3,FALSE)</f>
        <v>2535133.3999999994</v>
      </c>
      <c r="G298" s="2">
        <f>VLOOKUP(B298,historic!B$2:D$562,2,FALSE)</f>
        <v>44873.299999999996</v>
      </c>
      <c r="J298" s="2">
        <f>VLOOKUP(B298,historic!B$2:E$562,4,FALSE)</f>
        <v>81.71000000000001</v>
      </c>
    </row>
    <row r="299" spans="1:10" ht="12">
      <c r="A299" s="4">
        <v>37803</v>
      </c>
      <c r="B299" s="2">
        <v>6382.3</v>
      </c>
      <c r="C299" s="2">
        <f>VLOOKUP(B299,historic!B$2:D$562,3,FALSE)</f>
        <v>2535133.3999999994</v>
      </c>
      <c r="G299" s="2">
        <f>VLOOKUP(B299,historic!B$2:D$562,2,FALSE)</f>
        <v>44873.299999999996</v>
      </c>
      <c r="J299" s="2">
        <f>VLOOKUP(B299,historic!B$2:E$562,4,FALSE)</f>
        <v>81.71000000000001</v>
      </c>
    </row>
    <row r="300" spans="1:10" ht="12">
      <c r="A300" s="4">
        <v>37834</v>
      </c>
      <c r="B300" s="2">
        <v>6382.1</v>
      </c>
      <c r="C300" s="2">
        <f>VLOOKUP(B300,historic!B$2:D$562,3,FALSE)</f>
        <v>2526143.8</v>
      </c>
      <c r="G300" s="2">
        <f>VLOOKUP(B300,historic!B$2:D$562,2,FALSE)</f>
        <v>44799.1</v>
      </c>
      <c r="J300" s="2">
        <f>VLOOKUP(B300,historic!B$2:E$562,4,FALSE)</f>
        <v>81.97</v>
      </c>
    </row>
    <row r="301" spans="1:10" ht="12">
      <c r="A301" s="4">
        <v>37865</v>
      </c>
      <c r="B301" s="2">
        <v>6381.9</v>
      </c>
      <c r="C301" s="2">
        <f>VLOOKUP(B301,historic!B$2:D$562,3,FALSE)</f>
        <v>2517213</v>
      </c>
      <c r="G301" s="2">
        <f>VLOOKUP(B301,historic!B$2:D$562,2,FALSE)</f>
        <v>44681.700000000026</v>
      </c>
      <c r="J301" s="2">
        <f>VLOOKUP(B301,historic!B$2:E$562,4,FALSE)</f>
        <v>82.26000000000003</v>
      </c>
    </row>
    <row r="302" spans="1:10" ht="12">
      <c r="A302" s="4">
        <v>37895</v>
      </c>
      <c r="B302" s="2">
        <v>6381.6</v>
      </c>
      <c r="C302" s="2">
        <f>VLOOKUP(B302,historic!B$2:D$562,3,FALSE)</f>
        <v>2503905</v>
      </c>
      <c r="G302" s="2">
        <f>VLOOKUP(B302,historic!B$2:D$562,2,FALSE)</f>
        <v>44440.80000000002</v>
      </c>
      <c r="J302" s="2">
        <f>VLOOKUP(B302,historic!B$2:E$562,4,FALSE)</f>
        <v>82.74000000000002</v>
      </c>
    </row>
    <row r="303" spans="1:10" ht="12">
      <c r="A303" s="4">
        <v>37926</v>
      </c>
      <c r="B303" s="2">
        <v>6381.3</v>
      </c>
      <c r="C303" s="2">
        <f>VLOOKUP(B303,historic!B$2:D$562,3,FALSE)</f>
        <v>2490597</v>
      </c>
      <c r="G303" s="2">
        <f>VLOOKUP(B303,historic!B$2:D$562,2,FALSE)</f>
        <v>44199.90000000001</v>
      </c>
      <c r="J303" s="2">
        <f>VLOOKUP(B303,historic!B$2:E$562,4,FALSE)</f>
        <v>83.22000000000001</v>
      </c>
    </row>
    <row r="304" spans="1:10" ht="12">
      <c r="A304" s="4">
        <v>37956</v>
      </c>
      <c r="B304" s="2">
        <v>6381.3</v>
      </c>
      <c r="C304" s="2">
        <f>VLOOKUP(B304,historic!B$2:D$562,3,FALSE)</f>
        <v>2490597</v>
      </c>
      <c r="G304" s="2">
        <f>VLOOKUP(B304,historic!B$2:D$562,2,FALSE)</f>
        <v>44199.90000000001</v>
      </c>
      <c r="J304" s="2">
        <f>VLOOKUP(B304,historic!B$2:E$562,4,FALSE)</f>
        <v>83.22000000000001</v>
      </c>
    </row>
    <row r="305" spans="1:10" ht="12">
      <c r="A305" s="4">
        <v>37987</v>
      </c>
      <c r="B305" s="2">
        <v>6381.3</v>
      </c>
      <c r="C305" s="2">
        <f>VLOOKUP(B305,historic!B$2:D$562,3,FALSE)</f>
        <v>2490597</v>
      </c>
      <c r="G305" s="2">
        <f>VLOOKUP(B305,historic!B$2:D$562,2,FALSE)</f>
        <v>44199.90000000001</v>
      </c>
      <c r="J305" s="2">
        <f>VLOOKUP(B305,historic!B$2:E$562,4,FALSE)</f>
        <v>83.22000000000001</v>
      </c>
    </row>
    <row r="306" spans="1:10" ht="12">
      <c r="A306" s="4">
        <v>38018</v>
      </c>
      <c r="B306" s="2">
        <v>6381.4</v>
      </c>
      <c r="C306" s="2">
        <f>VLOOKUP(B306,historic!B$2:D$562,3,FALSE)</f>
        <v>2495033</v>
      </c>
      <c r="G306" s="2">
        <f>VLOOKUP(B306,historic!B$2:D$562,2,FALSE)</f>
        <v>44280.20000000001</v>
      </c>
      <c r="J306" s="2">
        <f>VLOOKUP(B306,historic!B$2:E$562,4,FALSE)</f>
        <v>83.06000000000002</v>
      </c>
    </row>
    <row r="307" spans="1:10" ht="12">
      <c r="A307" s="4">
        <v>38047</v>
      </c>
      <c r="B307" s="2">
        <v>6381.7</v>
      </c>
      <c r="C307" s="2">
        <f>VLOOKUP(B307,historic!B$2:D$562,3,FALSE)</f>
        <v>2508341</v>
      </c>
      <c r="G307" s="2">
        <f>VLOOKUP(B307,historic!B$2:D$562,2,FALSE)</f>
        <v>44521.10000000002</v>
      </c>
      <c r="J307" s="2">
        <f>VLOOKUP(B307,historic!B$2:E$562,4,FALSE)</f>
        <v>82.58000000000003</v>
      </c>
    </row>
    <row r="308" spans="1:12" ht="12">
      <c r="A308" s="4">
        <v>38078</v>
      </c>
      <c r="B308" s="2">
        <v>6381.8</v>
      </c>
      <c r="C308" s="2">
        <f>VLOOKUP(B308,historic!B$2:D$562,3,FALSE)</f>
        <v>2512777</v>
      </c>
      <c r="D308" s="2">
        <f>C308-C296</f>
        <v>-31345.99999999907</v>
      </c>
      <c r="E308" s="17">
        <f>D308/C296</f>
        <v>-0.012320945174427132</v>
      </c>
      <c r="G308" s="2">
        <f>VLOOKUP(B308,historic!B$2:D$562,2,FALSE)</f>
        <v>44601.40000000002</v>
      </c>
      <c r="H308" s="2">
        <f>G308-G296</f>
        <v>-346.09999999996944</v>
      </c>
      <c r="I308" s="17">
        <f>H308/G296</f>
        <v>-0.007700094554757651</v>
      </c>
      <c r="J308" s="2">
        <f>VLOOKUP(B308,historic!B$2:E$562,4,FALSE)</f>
        <v>82.42000000000003</v>
      </c>
      <c r="K308" s="2">
        <f>J308-J296</f>
        <v>0.9700000000000131</v>
      </c>
      <c r="L308" s="17">
        <f>K308/J296</f>
        <v>0.011909146715776708</v>
      </c>
    </row>
    <row r="309" spans="1:10" ht="12">
      <c r="A309" s="4">
        <v>38108</v>
      </c>
      <c r="B309" s="2">
        <v>6381.7</v>
      </c>
      <c r="C309" s="2">
        <f>VLOOKUP(B309,historic!B$2:D$562,3,FALSE)</f>
        <v>2508341</v>
      </c>
      <c r="G309" s="2">
        <f>VLOOKUP(B309,historic!B$2:D$562,2,FALSE)</f>
        <v>44521.10000000002</v>
      </c>
      <c r="J309" s="2">
        <f>VLOOKUP(B309,historic!B$2:E$562,4,FALSE)</f>
        <v>82.58000000000003</v>
      </c>
    </row>
    <row r="310" spans="1:10" ht="12">
      <c r="A310" s="4">
        <v>38139</v>
      </c>
      <c r="B310" s="2">
        <v>6381.7</v>
      </c>
      <c r="C310" s="2">
        <f>VLOOKUP(B310,historic!B$2:D$562,3,FALSE)</f>
        <v>2508341</v>
      </c>
      <c r="G310" s="2">
        <f>VLOOKUP(B310,historic!B$2:D$562,2,FALSE)</f>
        <v>44521.10000000002</v>
      </c>
      <c r="J310" s="2">
        <f>VLOOKUP(B310,historic!B$2:E$562,4,FALSE)</f>
        <v>82.58000000000003</v>
      </c>
    </row>
    <row r="311" spans="1:10" ht="12">
      <c r="A311" s="4">
        <v>38169</v>
      </c>
      <c r="B311" s="2">
        <v>6381.7</v>
      </c>
      <c r="C311" s="2">
        <f>VLOOKUP(B311,historic!B$2:D$562,3,FALSE)</f>
        <v>2508341</v>
      </c>
      <c r="G311" s="2">
        <f>VLOOKUP(B311,historic!B$2:D$562,2,FALSE)</f>
        <v>44521.10000000002</v>
      </c>
      <c r="J311" s="2">
        <f>VLOOKUP(B311,historic!B$2:E$562,4,FALSE)</f>
        <v>82.58000000000003</v>
      </c>
    </row>
    <row r="312" spans="1:10" ht="12">
      <c r="A312" s="4">
        <v>38200</v>
      </c>
      <c r="B312" s="2">
        <v>6381.4</v>
      </c>
      <c r="C312" s="2">
        <f>VLOOKUP(B312,historic!B$2:D$562,3,FALSE)</f>
        <v>2495033</v>
      </c>
      <c r="G312" s="2">
        <f>VLOOKUP(B312,historic!B$2:D$562,2,FALSE)</f>
        <v>44280.20000000001</v>
      </c>
      <c r="J312" s="2">
        <f>VLOOKUP(B312,historic!B$2:E$562,4,FALSE)</f>
        <v>83.06000000000002</v>
      </c>
    </row>
    <row r="313" spans="1:10" ht="12">
      <c r="A313" s="4">
        <v>38231</v>
      </c>
      <c r="B313" s="2">
        <v>6381.1</v>
      </c>
      <c r="C313" s="2">
        <f>VLOOKUP(B313,historic!B$2:D$562,3,FALSE)</f>
        <v>2481725</v>
      </c>
      <c r="G313" s="2">
        <f>VLOOKUP(B313,historic!B$2:D$562,2,FALSE)</f>
        <v>44039.3</v>
      </c>
      <c r="J313" s="2">
        <f>VLOOKUP(B313,historic!B$2:E$562,4,FALSE)</f>
        <v>83.54</v>
      </c>
    </row>
    <row r="314" spans="1:10" ht="12">
      <c r="A314" s="4">
        <v>38261</v>
      </c>
      <c r="B314" s="2">
        <v>6380.8</v>
      </c>
      <c r="C314" s="2">
        <f>VLOOKUP(B314,historic!B$2:D$562,3,FALSE)</f>
        <v>2468577.6000000015</v>
      </c>
      <c r="G314" s="2">
        <f>VLOOKUP(B314,historic!B$2:D$562,2,FALSE)</f>
        <v>43798.20000000001</v>
      </c>
      <c r="J314" s="2">
        <f>VLOOKUP(B314,historic!B$2:E$562,4,FALSE)</f>
        <v>83.99999999999996</v>
      </c>
    </row>
    <row r="315" spans="1:10" ht="12">
      <c r="A315" s="4">
        <v>38292</v>
      </c>
      <c r="B315" s="2">
        <v>6380.6</v>
      </c>
      <c r="C315" s="2">
        <f>VLOOKUP(B315,historic!B$2:D$562,3,FALSE)</f>
        <v>2459866.200000001</v>
      </c>
      <c r="G315" s="2">
        <f>VLOOKUP(B315,historic!B$2:D$562,2,FALSE)</f>
        <v>43637.40000000001</v>
      </c>
      <c r="J315" s="2">
        <f>VLOOKUP(B315,historic!B$2:E$562,4,FALSE)</f>
        <v>84.29999999999997</v>
      </c>
    </row>
    <row r="316" spans="1:10" ht="12">
      <c r="A316" s="4">
        <v>38322</v>
      </c>
      <c r="B316" s="2">
        <v>6380.7</v>
      </c>
      <c r="C316" s="2">
        <f>VLOOKUP(B316,historic!B$2:D$562,3,FALSE)</f>
        <v>2464221.9000000013</v>
      </c>
      <c r="G316" s="2">
        <f>VLOOKUP(B316,historic!B$2:D$562,2,FALSE)</f>
        <v>43717.80000000001</v>
      </c>
      <c r="J316" s="2">
        <f>VLOOKUP(B316,historic!B$2:E$562,4,FALSE)</f>
        <v>84.14999999999996</v>
      </c>
    </row>
    <row r="317" spans="1:10" ht="12">
      <c r="A317" s="4">
        <v>38353</v>
      </c>
      <c r="B317" s="2">
        <v>6380.8</v>
      </c>
      <c r="C317" s="2">
        <f>VLOOKUP(B317,historic!B$2:D$562,3,FALSE)</f>
        <v>2468577.6000000015</v>
      </c>
      <c r="G317" s="2">
        <f>VLOOKUP(B317,historic!B$2:D$562,2,FALSE)</f>
        <v>43798.20000000001</v>
      </c>
      <c r="J317" s="2">
        <f>VLOOKUP(B317,historic!B$2:E$562,4,FALSE)</f>
        <v>83.99999999999996</v>
      </c>
    </row>
    <row r="318" spans="1:10" ht="12">
      <c r="A318" s="4">
        <v>38384</v>
      </c>
      <c r="B318" s="2">
        <v>6381.1</v>
      </c>
      <c r="C318" s="2">
        <f>VLOOKUP(B318,historic!B$2:D$562,3,FALSE)</f>
        <v>2481725</v>
      </c>
      <c r="G318" s="2">
        <f>VLOOKUP(B318,historic!B$2:D$562,2,FALSE)</f>
        <v>44039.3</v>
      </c>
      <c r="J318" s="2">
        <f>VLOOKUP(B318,historic!B$2:E$562,4,FALSE)</f>
        <v>83.54</v>
      </c>
    </row>
    <row r="319" spans="1:10" ht="12">
      <c r="A319" s="4">
        <v>38412</v>
      </c>
      <c r="B319" s="2">
        <v>6381.4</v>
      </c>
      <c r="C319" s="2">
        <f>VLOOKUP(B319,historic!B$2:D$562,3,FALSE)</f>
        <v>2495033</v>
      </c>
      <c r="G319" s="2">
        <f>VLOOKUP(B319,historic!B$2:D$562,2,FALSE)</f>
        <v>44280.20000000001</v>
      </c>
      <c r="J319" s="2">
        <f>VLOOKUP(B319,historic!B$2:E$562,4,FALSE)</f>
        <v>83.06000000000002</v>
      </c>
    </row>
    <row r="320" spans="1:12" ht="12">
      <c r="A320" s="4">
        <v>38443</v>
      </c>
      <c r="B320" s="2">
        <v>6381.6</v>
      </c>
      <c r="C320" s="2">
        <f>VLOOKUP(B320,historic!B$2:D$562,3,FALSE)</f>
        <v>2503905</v>
      </c>
      <c r="D320" s="2">
        <f>C320-C308</f>
        <v>-8872</v>
      </c>
      <c r="E320" s="17">
        <f>D320/C308</f>
        <v>-0.003530755017257799</v>
      </c>
      <c r="G320" s="2">
        <f>VLOOKUP(B320,historic!B$2:D$562,2,FALSE)</f>
        <v>44440.80000000002</v>
      </c>
      <c r="H320" s="2">
        <f>G320-G308</f>
        <v>-160.60000000000582</v>
      </c>
      <c r="I320" s="17">
        <f>H320/G308</f>
        <v>-0.003600783831897782</v>
      </c>
      <c r="J320" s="2">
        <f>VLOOKUP(B320,historic!B$2:E$562,4,FALSE)</f>
        <v>82.74000000000002</v>
      </c>
      <c r="K320" s="2">
        <f>J320-J308</f>
        <v>0.3199999999999932</v>
      </c>
      <c r="L320" s="17">
        <f>K320/J308</f>
        <v>0.003882552778451748</v>
      </c>
    </row>
    <row r="321" spans="1:10" ht="12">
      <c r="A321" s="4">
        <v>38473</v>
      </c>
      <c r="B321" s="2">
        <v>6381.6</v>
      </c>
      <c r="C321" s="2">
        <f>VLOOKUP(B321,historic!B$2:D$562,3,FALSE)</f>
        <v>2503905</v>
      </c>
      <c r="G321" s="2">
        <f>VLOOKUP(B321,historic!B$2:D$562,2,FALSE)</f>
        <v>44440.80000000002</v>
      </c>
      <c r="J321" s="2">
        <f>VLOOKUP(B321,historic!B$2:E$562,4,FALSE)</f>
        <v>82.74000000000002</v>
      </c>
    </row>
    <row r="322" spans="1:10" ht="12">
      <c r="A322" s="4">
        <v>38504</v>
      </c>
      <c r="B322" s="2">
        <v>6381.8</v>
      </c>
      <c r="C322" s="2">
        <f>VLOOKUP(B322,historic!B$2:D$562,3,FALSE)</f>
        <v>2512777</v>
      </c>
      <c r="G322" s="2">
        <f>VLOOKUP(B322,historic!B$2:D$562,2,FALSE)</f>
        <v>44601.40000000002</v>
      </c>
      <c r="J322" s="2">
        <f>VLOOKUP(B322,historic!B$2:E$562,4,FALSE)</f>
        <v>82.42000000000003</v>
      </c>
    </row>
    <row r="323" spans="1:10" ht="12">
      <c r="A323" s="4">
        <v>38534</v>
      </c>
      <c r="B323" s="2">
        <v>6382.1</v>
      </c>
      <c r="C323" s="2">
        <f>VLOOKUP(B323,historic!B$2:D$562,3,FALSE)</f>
        <v>2526143.8</v>
      </c>
      <c r="G323" s="2">
        <f>VLOOKUP(B323,historic!B$2:D$562,2,FALSE)</f>
        <v>44799.1</v>
      </c>
      <c r="J323" s="2">
        <f>VLOOKUP(B323,historic!B$2:E$562,4,FALSE)</f>
        <v>81.97</v>
      </c>
    </row>
    <row r="324" spans="1:10" ht="12">
      <c r="A324" s="4">
        <v>38565</v>
      </c>
      <c r="B324" s="2">
        <v>6382.6</v>
      </c>
      <c r="C324" s="2">
        <f>VLOOKUP(B324,historic!B$2:D$562,3,FALSE)</f>
        <v>2548617.799999999</v>
      </c>
      <c r="G324" s="2">
        <f>VLOOKUP(B324,historic!B$2:D$562,2,FALSE)</f>
        <v>44984.59999999999</v>
      </c>
      <c r="J324" s="2">
        <f>VLOOKUP(B324,historic!B$2:E$562,4,FALSE)</f>
        <v>81.32000000000002</v>
      </c>
    </row>
    <row r="325" spans="1:10" ht="12">
      <c r="A325" s="4">
        <v>38596</v>
      </c>
      <c r="B325" s="2">
        <v>6382.4</v>
      </c>
      <c r="C325" s="2">
        <f>VLOOKUP(B325,historic!B$2:D$562,3,FALSE)</f>
        <v>2539628.1999999993</v>
      </c>
      <c r="G325" s="2">
        <f>VLOOKUP(B325,historic!B$2:D$562,2,FALSE)</f>
        <v>44910.399999999994</v>
      </c>
      <c r="J325" s="2">
        <f>VLOOKUP(B325,historic!B$2:E$562,4,FALSE)</f>
        <v>81.58000000000001</v>
      </c>
    </row>
    <row r="326" spans="1:10" ht="12">
      <c r="A326" s="4">
        <v>38626</v>
      </c>
      <c r="B326" s="2">
        <v>6382</v>
      </c>
      <c r="C326" s="2">
        <f>VLOOKUP(B326,historic!B$2:D$562,3,FALSE)</f>
        <v>2521649</v>
      </c>
      <c r="G326" s="2">
        <f>VLOOKUP(B326,historic!B$2:D$562,2,FALSE)</f>
        <v>44762</v>
      </c>
      <c r="J326" s="2">
        <f>VLOOKUP(B326,historic!B$2:E$562,4,FALSE)</f>
        <v>82.1</v>
      </c>
    </row>
    <row r="327" spans="1:10" ht="12">
      <c r="A327" s="4">
        <v>38657</v>
      </c>
      <c r="B327" s="2">
        <v>6381.9</v>
      </c>
      <c r="C327" s="2">
        <f>VLOOKUP(B327,historic!B$2:D$562,3,FALSE)</f>
        <v>2517213</v>
      </c>
      <c r="G327" s="2">
        <f>VLOOKUP(B327,historic!B$2:D$562,2,FALSE)</f>
        <v>44681.700000000026</v>
      </c>
      <c r="J327" s="2">
        <f>VLOOKUP(B327,historic!B$2:E$562,4,FALSE)</f>
        <v>82.26000000000003</v>
      </c>
    </row>
    <row r="328" spans="1:10" ht="12">
      <c r="A328" s="4">
        <v>38687</v>
      </c>
      <c r="B328" s="2">
        <v>6381.9</v>
      </c>
      <c r="C328" s="2">
        <f>VLOOKUP(B328,historic!B$2:D$562,3,FALSE)</f>
        <v>2517213</v>
      </c>
      <c r="G328" s="2">
        <f>VLOOKUP(B328,historic!B$2:D$562,2,FALSE)</f>
        <v>44681.700000000026</v>
      </c>
      <c r="J328" s="2">
        <f>VLOOKUP(B328,historic!B$2:E$562,4,FALSE)</f>
        <v>82.26000000000003</v>
      </c>
    </row>
    <row r="329" spans="1:10" ht="12">
      <c r="A329" s="4">
        <v>38718</v>
      </c>
      <c r="B329" s="2">
        <v>6382.3</v>
      </c>
      <c r="C329" s="2">
        <f>VLOOKUP(B329,historic!B$2:D$562,3,FALSE)</f>
        <v>2535133.3999999994</v>
      </c>
      <c r="G329" s="2">
        <f>VLOOKUP(B329,historic!B$2:D$562,2,FALSE)</f>
        <v>44873.299999999996</v>
      </c>
      <c r="J329" s="2">
        <f>VLOOKUP(B329,historic!B$2:E$562,4,FALSE)</f>
        <v>81.71000000000001</v>
      </c>
    </row>
    <row r="330" spans="1:10" ht="12">
      <c r="A330" s="4">
        <v>38749</v>
      </c>
      <c r="B330" s="2">
        <v>6382.6</v>
      </c>
      <c r="C330" s="2">
        <f>VLOOKUP(B330,historic!B$2:D$562,3,FALSE)</f>
        <v>2548617.799999999</v>
      </c>
      <c r="G330" s="2">
        <f>VLOOKUP(B330,historic!B$2:D$562,2,FALSE)</f>
        <v>44984.59999999999</v>
      </c>
      <c r="J330" s="2">
        <f>VLOOKUP(B330,historic!B$2:E$562,4,FALSE)</f>
        <v>81.32000000000002</v>
      </c>
    </row>
    <row r="331" spans="1:10" ht="12">
      <c r="A331" s="4">
        <v>38777</v>
      </c>
      <c r="B331" s="2">
        <v>6382.9</v>
      </c>
      <c r="C331" s="2">
        <f>VLOOKUP(B331,historic!B$2:D$562,3,FALSE)</f>
        <v>2562102.1999999983</v>
      </c>
      <c r="G331" s="2">
        <f>VLOOKUP(B331,historic!B$2:D$562,2,FALSE)</f>
        <v>45095.89999999999</v>
      </c>
      <c r="J331" s="2">
        <f>VLOOKUP(B331,historic!B$2:E$562,4,FALSE)</f>
        <v>80.93000000000004</v>
      </c>
    </row>
    <row r="332" spans="1:12" ht="12">
      <c r="A332" s="4">
        <v>38808</v>
      </c>
      <c r="B332" s="2">
        <v>6383</v>
      </c>
      <c r="C332" s="2">
        <f>VLOOKUP(B332,historic!B$2:D$562,3,FALSE)</f>
        <v>2566597</v>
      </c>
      <c r="D332" s="2">
        <f>C332-C320</f>
        <v>62692</v>
      </c>
      <c r="E332" s="17">
        <f>D332/C320</f>
        <v>0.025037691126460468</v>
      </c>
      <c r="G332" s="2">
        <f>VLOOKUP(B332,historic!B$2:D$562,2,FALSE)</f>
        <v>45133</v>
      </c>
      <c r="H332" s="2">
        <f>G332-G320</f>
        <v>692.1999999999825</v>
      </c>
      <c r="I332" s="17">
        <f>H332/G320</f>
        <v>0.015575777213731127</v>
      </c>
      <c r="J332" s="2">
        <f>VLOOKUP(B332,historic!B$2:E$562,4,FALSE)</f>
        <v>80.8</v>
      </c>
      <c r="K332" s="2">
        <f>J332-J320</f>
        <v>-1.9400000000000261</v>
      </c>
      <c r="L332" s="17">
        <f>K332/J320</f>
        <v>-0.023446942228668426</v>
      </c>
    </row>
    <row r="333" spans="1:12" ht="12">
      <c r="A333" s="4">
        <v>38838</v>
      </c>
      <c r="B333" s="2">
        <v>6383.2</v>
      </c>
      <c r="C333" s="2">
        <f>VLOOKUP(B333,historic!B$2:D$562,3,FALSE)</f>
        <v>2575660.5999999996</v>
      </c>
      <c r="E333" s="17"/>
      <c r="G333" s="2">
        <f>VLOOKUP(B333,historic!B$2:D$562,2,FALSE)</f>
        <v>45207.2</v>
      </c>
      <c r="I333" s="17"/>
      <c r="J333" s="2">
        <f>VLOOKUP(B333,historic!B$2:E$562,4,FALSE)</f>
        <v>80.55999999999999</v>
      </c>
      <c r="K333" s="2"/>
      <c r="L333" s="17"/>
    </row>
    <row r="334" spans="1:12" ht="12">
      <c r="A334" s="4">
        <v>38869</v>
      </c>
      <c r="B334" s="2">
        <v>6383.6</v>
      </c>
      <c r="C334" s="2">
        <f>VLOOKUP(B334,historic!B$2:D$562,3,FALSE)</f>
        <v>2593787.799999999</v>
      </c>
      <c r="E334" s="17"/>
      <c r="G334" s="2">
        <f>VLOOKUP(B334,historic!B$2:D$562,2,FALSE)</f>
        <v>45355.59999999999</v>
      </c>
      <c r="I334" s="17"/>
      <c r="J334" s="2">
        <f>VLOOKUP(B334,historic!B$2:E$562,4,FALSE)</f>
        <v>80.07999999999997</v>
      </c>
      <c r="K334" s="2"/>
      <c r="L334" s="17"/>
    </row>
    <row r="335" spans="1:12" ht="12">
      <c r="A335" s="4">
        <v>38899</v>
      </c>
      <c r="B335" s="2">
        <v>6384.5</v>
      </c>
      <c r="C335" s="2">
        <f>VLOOKUP(B335,historic!B$2:D$562,3,FALSE)</f>
        <v>2634760</v>
      </c>
      <c r="E335" s="17"/>
      <c r="G335" s="2">
        <f>VLOOKUP(B335,historic!B$2:D$562,2,FALSE)</f>
        <v>45689.999999999985</v>
      </c>
      <c r="I335" s="17"/>
      <c r="J335" s="2">
        <f>VLOOKUP(B335,historic!B$2:E$562,4,FALSE)</f>
        <v>78.80000000000001</v>
      </c>
      <c r="K335" s="2"/>
      <c r="L335" s="17"/>
    </row>
    <row r="336" spans="1:12" ht="12">
      <c r="A336" s="4">
        <v>38930</v>
      </c>
      <c r="B336" s="2">
        <v>6385.1</v>
      </c>
      <c r="C336" s="2">
        <f>VLOOKUP(B336,historic!B$2:D$562,3,FALSE)</f>
        <v>2662211.2</v>
      </c>
      <c r="E336" s="17"/>
      <c r="G336" s="2">
        <f>VLOOKUP(B336,historic!B$2:D$562,2,FALSE)</f>
        <v>45913.1</v>
      </c>
      <c r="I336" s="17"/>
      <c r="J336" s="2">
        <f>VLOOKUP(B336,historic!B$2:E$562,4,FALSE)</f>
        <v>77.85</v>
      </c>
      <c r="K336" s="2"/>
      <c r="L336" s="17"/>
    </row>
    <row r="337" spans="1:12" ht="12">
      <c r="A337" s="4">
        <v>38961</v>
      </c>
      <c r="B337" s="2">
        <v>6384.8</v>
      </c>
      <c r="C337" s="2">
        <f>VLOOKUP(B337,historic!B$2:D$562,3,FALSE)</f>
        <v>2648467</v>
      </c>
      <c r="E337" s="17"/>
      <c r="G337" s="2">
        <f>VLOOKUP(B337,historic!B$2:D$562,2,FALSE)</f>
        <v>45801.59999999998</v>
      </c>
      <c r="I337" s="17"/>
      <c r="J337" s="2">
        <f>VLOOKUP(B337,historic!B$2:E$562,4,FALSE)</f>
        <v>78.32000000000002</v>
      </c>
      <c r="K337" s="2"/>
      <c r="L337" s="17"/>
    </row>
    <row r="338" spans="1:12" ht="12">
      <c r="A338" s="4">
        <v>38991</v>
      </c>
      <c r="B338" s="2">
        <v>6384.5</v>
      </c>
      <c r="C338" s="2">
        <f>VLOOKUP(B338,historic!B$2:D$562,3,FALSE)</f>
        <v>2634760</v>
      </c>
      <c r="E338" s="17"/>
      <c r="G338" s="2">
        <f>VLOOKUP(B338,historic!B$2:D$562,2,FALSE)</f>
        <v>45689.999999999985</v>
      </c>
      <c r="I338" s="17"/>
      <c r="J338" s="2">
        <f>VLOOKUP(B338,historic!B$2:E$562,4,FALSE)</f>
        <v>78.80000000000001</v>
      </c>
      <c r="K338" s="2"/>
      <c r="L338" s="17"/>
    </row>
    <row r="339" spans="1:12" ht="12">
      <c r="A339" s="4">
        <v>39022</v>
      </c>
      <c r="B339" s="2">
        <v>6384.5</v>
      </c>
      <c r="C339" s="2">
        <f>VLOOKUP(B339,historic!B$2:D$562,3,FALSE)</f>
        <v>2634760</v>
      </c>
      <c r="E339" s="17"/>
      <c r="G339" s="2">
        <f>VLOOKUP(B339,historic!B$2:D$562,2,FALSE)</f>
        <v>45689.999999999985</v>
      </c>
      <c r="I339" s="17"/>
      <c r="J339" s="2">
        <f>VLOOKUP(B339,historic!B$2:E$562,4,FALSE)</f>
        <v>78.80000000000001</v>
      </c>
      <c r="K339" s="2"/>
      <c r="L339" s="17"/>
    </row>
    <row r="340" spans="1:12" ht="12">
      <c r="A340" s="4">
        <v>39052</v>
      </c>
      <c r="B340" s="2">
        <v>6384.4</v>
      </c>
      <c r="C340" s="2">
        <f>VLOOKUP(B340,historic!B$2:D$562,3,FALSE)</f>
        <v>2630191</v>
      </c>
      <c r="E340" s="17"/>
      <c r="G340" s="2">
        <f>VLOOKUP(B340,historic!B$2:D$562,2,FALSE)</f>
        <v>45652.79999999999</v>
      </c>
      <c r="I340" s="17"/>
      <c r="J340" s="2">
        <f>VLOOKUP(B340,historic!B$2:E$562,4,FALSE)</f>
        <v>78.96000000000001</v>
      </c>
      <c r="K340" s="2"/>
      <c r="L340" s="17"/>
    </row>
    <row r="341" spans="1:12" ht="12">
      <c r="A341" s="4">
        <v>39083</v>
      </c>
      <c r="B341" s="2">
        <v>6384.5</v>
      </c>
      <c r="C341" s="2">
        <f>VLOOKUP(B341,historic!B$2:D$562,3,FALSE)</f>
        <v>2634760</v>
      </c>
      <c r="E341" s="17"/>
      <c r="G341" s="2">
        <f>VLOOKUP(B341,historic!B$2:D$562,2,FALSE)</f>
        <v>45689.999999999985</v>
      </c>
      <c r="I341" s="17"/>
      <c r="J341" s="2">
        <f>VLOOKUP(B341,historic!B$2:E$562,4,FALSE)</f>
        <v>78.80000000000001</v>
      </c>
      <c r="K341" s="2"/>
      <c r="L341" s="17"/>
    </row>
    <row r="342" spans="1:12" ht="12">
      <c r="A342" s="4">
        <v>39114</v>
      </c>
      <c r="B342" s="2">
        <v>6384.6</v>
      </c>
      <c r="C342" s="2">
        <f>VLOOKUP(B342,historic!B$2:D$562,3,FALSE)</f>
        <v>2639329</v>
      </c>
      <c r="E342" s="17"/>
      <c r="G342" s="2">
        <f>VLOOKUP(B342,historic!B$2:D$562,2,FALSE)</f>
        <v>45727.19999999998</v>
      </c>
      <c r="I342" s="17"/>
      <c r="J342" s="2">
        <f>VLOOKUP(B342,historic!B$2:E$562,4,FALSE)</f>
        <v>78.64000000000001</v>
      </c>
      <c r="K342" s="2"/>
      <c r="L342" s="17"/>
    </row>
    <row r="343" spans="1:12" ht="12">
      <c r="A343" s="4">
        <v>39142</v>
      </c>
      <c r="B343" s="2">
        <v>6384.7</v>
      </c>
      <c r="C343" s="2">
        <f>VLOOKUP(B343,historic!B$2:D$562,3,FALSE)</f>
        <v>2643898</v>
      </c>
      <c r="E343" s="17"/>
      <c r="G343" s="2">
        <f>VLOOKUP(B343,historic!B$2:D$562,2,FALSE)</f>
        <v>45764.39999999998</v>
      </c>
      <c r="I343" s="17"/>
      <c r="J343" s="2">
        <f>VLOOKUP(B343,historic!B$2:E$562,4,FALSE)</f>
        <v>78.48000000000002</v>
      </c>
      <c r="K343" s="2"/>
      <c r="L343" s="17"/>
    </row>
    <row r="344" spans="1:12" ht="12">
      <c r="A344" s="4">
        <v>39173</v>
      </c>
      <c r="B344" s="2">
        <v>6384.8</v>
      </c>
      <c r="C344" s="2">
        <f>VLOOKUP(B344,historic!B$2:D$562,3,FALSE)</f>
        <v>2648467</v>
      </c>
      <c r="D344" s="2">
        <f>C344-C332</f>
        <v>81870</v>
      </c>
      <c r="E344" s="17">
        <f>D344/C332</f>
        <v>0.03189826840754509</v>
      </c>
      <c r="G344" s="2">
        <f>VLOOKUP(B344,historic!B$2:D$562,2,FALSE)</f>
        <v>45801.59999999998</v>
      </c>
      <c r="H344" s="2">
        <f>G344-G332</f>
        <v>668.5999999999767</v>
      </c>
      <c r="I344" s="17">
        <f>H344/G332</f>
        <v>0.014813994194934454</v>
      </c>
      <c r="J344" s="2">
        <f>VLOOKUP(B344,historic!B$2:E$562,4,FALSE)</f>
        <v>78.32000000000002</v>
      </c>
      <c r="K344" s="2">
        <f>J344-J332</f>
        <v>-2.4799999999999756</v>
      </c>
      <c r="L344" s="17">
        <f>K344/J332</f>
        <v>-0.03069306930693039</v>
      </c>
    </row>
    <row r="345" spans="1:12" ht="12">
      <c r="A345" s="4">
        <v>39203</v>
      </c>
      <c r="B345" s="2">
        <v>6384.7</v>
      </c>
      <c r="C345" s="2">
        <f>VLOOKUP(B345,historic!B$2:D$562,3,FALSE)</f>
        <v>2643898</v>
      </c>
      <c r="E345" s="17"/>
      <c r="G345" s="2">
        <f>VLOOKUP(B345,historic!B$2:D$562,2,FALSE)</f>
        <v>45764.39999999998</v>
      </c>
      <c r="I345" s="17"/>
      <c r="J345" s="2">
        <f>VLOOKUP(B345,historic!B$2:E$562,4,FALSE)</f>
        <v>78.48000000000002</v>
      </c>
      <c r="K345" s="2"/>
      <c r="L345" s="17"/>
    </row>
    <row r="346" spans="1:12" ht="12">
      <c r="A346" s="4">
        <v>39234</v>
      </c>
      <c r="B346" s="2">
        <v>6384.5</v>
      </c>
      <c r="C346" s="2">
        <f>VLOOKUP(B346,historic!B$2:D$562,3,FALSE)</f>
        <v>2634760</v>
      </c>
      <c r="E346" s="17"/>
      <c r="G346" s="2">
        <f>VLOOKUP(B346,historic!B$2:D$562,2,FALSE)</f>
        <v>45689.999999999985</v>
      </c>
      <c r="I346" s="17"/>
      <c r="J346" s="2">
        <f>VLOOKUP(B346,historic!B$2:E$562,4,FALSE)</f>
        <v>78.80000000000001</v>
      </c>
      <c r="K346" s="2"/>
      <c r="L346" s="17"/>
    </row>
    <row r="347" spans="1:12" ht="12">
      <c r="A347" s="4">
        <v>39264</v>
      </c>
      <c r="B347" s="2">
        <v>6384.2</v>
      </c>
      <c r="C347" s="2">
        <f>VLOOKUP(B347,historic!B$2:D$562,3,FALSE)</f>
        <v>2621053</v>
      </c>
      <c r="E347" s="17"/>
      <c r="G347" s="2">
        <f>VLOOKUP(B347,historic!B$2:D$562,2,FALSE)</f>
        <v>45578.399999999994</v>
      </c>
      <c r="I347" s="17"/>
      <c r="J347" s="2">
        <f>VLOOKUP(B347,historic!B$2:E$562,4,FALSE)</f>
        <v>79.28</v>
      </c>
      <c r="K347" s="2"/>
      <c r="L347" s="17"/>
    </row>
    <row r="348" spans="1:12" ht="12">
      <c r="A348" s="4">
        <v>39295</v>
      </c>
      <c r="B348" s="2">
        <v>6384</v>
      </c>
      <c r="C348" s="2">
        <f>VLOOKUP(B348,historic!B$2:D$562,3,FALSE)</f>
        <v>2611915</v>
      </c>
      <c r="E348" s="17"/>
      <c r="G348" s="2">
        <f>VLOOKUP(B348,historic!B$2:D$562,2,FALSE)</f>
        <v>45504</v>
      </c>
      <c r="I348" s="17"/>
      <c r="J348" s="2">
        <f>VLOOKUP(B348,historic!B$2:E$562,4,FALSE)</f>
        <v>79.6</v>
      </c>
      <c r="K348" s="2"/>
      <c r="L348" s="17"/>
    </row>
    <row r="349" spans="1:12" ht="12">
      <c r="A349" s="4">
        <v>39326</v>
      </c>
      <c r="B349" s="2">
        <v>6383.5</v>
      </c>
      <c r="C349" s="2">
        <f>VLOOKUP(B349,historic!B$2:D$562,3,FALSE)</f>
        <v>2589255.999999999</v>
      </c>
      <c r="E349" s="17"/>
      <c r="G349" s="2">
        <f>VLOOKUP(B349,historic!B$2:D$562,2,FALSE)</f>
        <v>45318.49999999999</v>
      </c>
      <c r="I349" s="17"/>
      <c r="J349" s="2">
        <f>VLOOKUP(B349,historic!B$2:E$562,4,FALSE)</f>
        <v>80.19999999999997</v>
      </c>
      <c r="K349" s="2"/>
      <c r="L349" s="17"/>
    </row>
    <row r="350" spans="1:12" ht="12">
      <c r="A350" s="4">
        <v>39356</v>
      </c>
      <c r="B350" s="2">
        <v>6383.1</v>
      </c>
      <c r="C350" s="2">
        <f>VLOOKUP(B350,historic!B$2:D$562,3,FALSE)</f>
        <v>2571128.8</v>
      </c>
      <c r="E350" s="17"/>
      <c r="G350" s="2">
        <f>VLOOKUP(B350,historic!B$2:D$562,2,FALSE)</f>
        <v>45170.1</v>
      </c>
      <c r="I350" s="17"/>
      <c r="J350" s="2">
        <f>VLOOKUP(B350,historic!B$2:E$562,4,FALSE)</f>
        <v>80.67999999999999</v>
      </c>
      <c r="K350" s="2"/>
      <c r="L350" s="17"/>
    </row>
    <row r="351" spans="1:12" ht="12">
      <c r="A351" s="4">
        <v>39387</v>
      </c>
      <c r="B351" s="2">
        <v>6382.9</v>
      </c>
      <c r="C351" s="2">
        <f>VLOOKUP(B351,historic!B$2:D$562,3,FALSE)</f>
        <v>2562102.1999999983</v>
      </c>
      <c r="E351" s="17"/>
      <c r="G351" s="2">
        <f>VLOOKUP(B351,historic!B$2:D$562,2,FALSE)</f>
        <v>45095.89999999999</v>
      </c>
      <c r="I351" s="17"/>
      <c r="J351" s="2">
        <f>VLOOKUP(B351,historic!B$2:E$562,4,FALSE)</f>
        <v>80.93000000000004</v>
      </c>
      <c r="K351" s="2"/>
      <c r="L351" s="17"/>
    </row>
    <row r="352" spans="1:12" ht="12">
      <c r="A352" s="4">
        <v>39417</v>
      </c>
      <c r="B352" s="2">
        <v>6382.8</v>
      </c>
      <c r="C352" s="2">
        <f>VLOOKUP(B352,historic!B$2:D$562,3,FALSE)</f>
        <v>2557607.3999999985</v>
      </c>
      <c r="E352" s="17"/>
      <c r="G352" s="2">
        <f>VLOOKUP(B352,historic!B$2:D$562,2,FALSE)</f>
        <v>45058.79999999999</v>
      </c>
      <c r="I352" s="17"/>
      <c r="J352" s="2">
        <f>VLOOKUP(B352,historic!B$2:E$562,4,FALSE)</f>
        <v>81.06000000000003</v>
      </c>
      <c r="K352" s="2"/>
      <c r="L352" s="17"/>
    </row>
    <row r="353" spans="1:12" ht="12">
      <c r="A353" s="4">
        <v>39448</v>
      </c>
      <c r="B353" s="2">
        <v>6382.8</v>
      </c>
      <c r="C353" s="2">
        <f>VLOOKUP(B353,historic!B$2:D$562,3,FALSE)</f>
        <v>2557607.3999999985</v>
      </c>
      <c r="E353" s="17"/>
      <c r="G353" s="2">
        <f>VLOOKUP(B353,historic!B$2:D$562,2,FALSE)</f>
        <v>45058.79999999999</v>
      </c>
      <c r="I353" s="17"/>
      <c r="J353" s="2">
        <f>VLOOKUP(B353,historic!B$2:E$562,4,FALSE)</f>
        <v>81.06000000000003</v>
      </c>
      <c r="K353" s="2"/>
      <c r="L353" s="17"/>
    </row>
    <row r="354" spans="1:12" ht="12">
      <c r="A354" s="4">
        <v>39479</v>
      </c>
      <c r="B354" s="2">
        <v>6383.1</v>
      </c>
      <c r="C354" s="2">
        <f>VLOOKUP(B354,historic!B$2:D$562,3,FALSE)</f>
        <v>2571128.8</v>
      </c>
      <c r="E354" s="17"/>
      <c r="G354" s="2">
        <f>VLOOKUP(B354,historic!B$2:D$562,2,FALSE)</f>
        <v>45170.1</v>
      </c>
      <c r="I354" s="17"/>
      <c r="J354" s="2">
        <f>VLOOKUP(B354,historic!B$2:E$562,4,FALSE)</f>
        <v>80.67999999999999</v>
      </c>
      <c r="K354" s="2"/>
      <c r="L354" s="17"/>
    </row>
    <row r="355" spans="1:12" ht="12">
      <c r="A355" s="4">
        <v>39508</v>
      </c>
      <c r="B355" s="2">
        <v>6383.2</v>
      </c>
      <c r="C355" s="2">
        <f>VLOOKUP(B355,historic!B$2:D$562,3,FALSE)</f>
        <v>2575660.5999999996</v>
      </c>
      <c r="E355" s="17"/>
      <c r="G355" s="2">
        <f>VLOOKUP(B355,historic!B$2:D$562,2,FALSE)</f>
        <v>45207.2</v>
      </c>
      <c r="I355" s="17"/>
      <c r="J355" s="2">
        <f>VLOOKUP(B355,historic!B$2:E$562,4,FALSE)</f>
        <v>80.55999999999999</v>
      </c>
      <c r="K355" s="2"/>
      <c r="L355" s="17"/>
    </row>
    <row r="356" spans="1:12" ht="12">
      <c r="A356" s="4">
        <v>39539</v>
      </c>
      <c r="B356" s="2">
        <v>6383.3</v>
      </c>
      <c r="C356" s="2">
        <f>VLOOKUP(B356,historic!B$2:D$562,3,FALSE)</f>
        <v>2580192.3999999994</v>
      </c>
      <c r="D356" s="2">
        <f>C356-C344</f>
        <v>-68274.60000000056</v>
      </c>
      <c r="E356" s="17">
        <f>D356/C344</f>
        <v>-0.02577891285789121</v>
      </c>
      <c r="G356" s="2">
        <f>VLOOKUP(B356,historic!B$2:D$562,2,FALSE)</f>
        <v>45244.299999999996</v>
      </c>
      <c r="H356" s="2">
        <f>G356-G344</f>
        <v>-557.2999999999811</v>
      </c>
      <c r="I356" s="17">
        <f>H356/G344</f>
        <v>-0.012167697198350742</v>
      </c>
      <c r="J356" s="2">
        <f>VLOOKUP(B356,historic!B$2:E$562,4,FALSE)</f>
        <v>80.43999999999998</v>
      </c>
      <c r="K356" s="2">
        <f>J356-J344</f>
        <v>2.119999999999962</v>
      </c>
      <c r="L356" s="17">
        <f>K356/J344</f>
        <v>0.027068437180796236</v>
      </c>
    </row>
    <row r="357" spans="1:12" ht="12">
      <c r="A357" s="4">
        <v>39569</v>
      </c>
      <c r="B357" s="2">
        <v>6383.2</v>
      </c>
      <c r="C357" s="2">
        <f>VLOOKUP(B357,historic!B$2:D$562,3,FALSE)</f>
        <v>2575660.5999999996</v>
      </c>
      <c r="E357" s="17"/>
      <c r="G357" s="2">
        <f>VLOOKUP(B357,historic!B$2:D$562,2,FALSE)</f>
        <v>45207.2</v>
      </c>
      <c r="I357" s="17"/>
      <c r="J357" s="2">
        <f>VLOOKUP(B357,historic!B$2:E$562,4,FALSE)</f>
        <v>80.55999999999999</v>
      </c>
      <c r="K357" s="2"/>
      <c r="L357" s="17"/>
    </row>
    <row r="358" spans="1:12" ht="12">
      <c r="A358" s="4">
        <v>39600</v>
      </c>
      <c r="B358" s="2">
        <v>6383.2</v>
      </c>
      <c r="C358" s="2">
        <f>VLOOKUP(B358,historic!B$2:D$562,3,FALSE)</f>
        <v>2575660.5999999996</v>
      </c>
      <c r="E358" s="17"/>
      <c r="G358" s="2">
        <f>VLOOKUP(B358,historic!B$2:D$562,2,FALSE)</f>
        <v>45207.2</v>
      </c>
      <c r="I358" s="17"/>
      <c r="J358" s="2">
        <f>VLOOKUP(B358,historic!B$2:E$562,4,FALSE)</f>
        <v>80.55999999999999</v>
      </c>
      <c r="K358" s="2"/>
      <c r="L358" s="17"/>
    </row>
    <row r="359" spans="1:12" ht="12">
      <c r="A359" s="4">
        <v>39630</v>
      </c>
      <c r="B359" s="2">
        <v>6383.4</v>
      </c>
      <c r="C359" s="2">
        <f>VLOOKUP(B359,historic!B$2:D$562,3,FALSE)</f>
        <v>2584724.1999999993</v>
      </c>
      <c r="E359" s="17"/>
      <c r="G359" s="2">
        <f>VLOOKUP(B359,historic!B$2:D$562,2,FALSE)</f>
        <v>45281.399999999994</v>
      </c>
      <c r="I359" s="17"/>
      <c r="J359" s="2">
        <f>VLOOKUP(B359,historic!B$2:E$562,4,FALSE)</f>
        <v>80.31999999999998</v>
      </c>
      <c r="K359" s="2"/>
      <c r="L359" s="17"/>
    </row>
    <row r="360" spans="1:12" ht="12">
      <c r="A360" s="4">
        <v>39661</v>
      </c>
      <c r="B360" s="2">
        <v>6383.1</v>
      </c>
      <c r="C360" s="2">
        <f>VLOOKUP(B360,historic!B$2:D$562,3,FALSE)</f>
        <v>2571128.8</v>
      </c>
      <c r="E360" s="17"/>
      <c r="G360" s="2">
        <f>VLOOKUP(B360,historic!B$2:D$562,2,FALSE)</f>
        <v>45170.1</v>
      </c>
      <c r="I360" s="17"/>
      <c r="J360" s="2">
        <f>VLOOKUP(B360,historic!B$2:E$562,4,FALSE)</f>
        <v>80.67999999999999</v>
      </c>
      <c r="K360" s="2"/>
      <c r="L360" s="17"/>
    </row>
    <row r="361" spans="1:12" ht="12">
      <c r="A361" s="4">
        <v>39692</v>
      </c>
      <c r="B361" s="2">
        <v>6382.6</v>
      </c>
      <c r="C361" s="2">
        <f>VLOOKUP(B361,historic!B$2:D$562,3,FALSE)</f>
        <v>2548617.799999999</v>
      </c>
      <c r="E361" s="17"/>
      <c r="G361" s="2">
        <f>VLOOKUP(B361,historic!B$2:D$562,2,FALSE)</f>
        <v>44984.59999999999</v>
      </c>
      <c r="I361" s="17"/>
      <c r="J361" s="2">
        <f>VLOOKUP(B361,historic!B$2:E$562,4,FALSE)</f>
        <v>81.32000000000002</v>
      </c>
      <c r="K361" s="2"/>
      <c r="L361" s="17"/>
    </row>
    <row r="362" spans="1:12" ht="12">
      <c r="A362" s="4">
        <v>39722</v>
      </c>
      <c r="B362" s="2">
        <v>6382.4</v>
      </c>
      <c r="C362" s="2">
        <f>VLOOKUP(B362,historic!B$2:D$562,3,FALSE)</f>
        <v>2539628.1999999993</v>
      </c>
      <c r="E362" s="17"/>
      <c r="G362" s="2">
        <f>VLOOKUP(B362,historic!B$2:D$562,2,FALSE)</f>
        <v>44910.399999999994</v>
      </c>
      <c r="I362" s="17"/>
      <c r="J362" s="2">
        <f>VLOOKUP(B362,historic!B$2:E$562,4,FALSE)</f>
        <v>81.58000000000001</v>
      </c>
      <c r="K362" s="2"/>
      <c r="L362" s="17"/>
    </row>
    <row r="363" spans="1:12" ht="12">
      <c r="A363" s="4">
        <v>39753</v>
      </c>
      <c r="B363" s="2">
        <v>6382.1</v>
      </c>
      <c r="C363" s="2">
        <f>VLOOKUP(B363,historic!B$2:D$562,3,FALSE)</f>
        <v>2526143.8</v>
      </c>
      <c r="E363" s="17"/>
      <c r="G363" s="2">
        <f>VLOOKUP(B363,historic!B$2:D$562,2,FALSE)</f>
        <v>44799.1</v>
      </c>
      <c r="I363" s="17"/>
      <c r="J363" s="2">
        <f>VLOOKUP(B363,historic!B$2:E$562,4,FALSE)</f>
        <v>81.97</v>
      </c>
      <c r="K363" s="2"/>
      <c r="L363" s="17"/>
    </row>
    <row r="364" spans="1:12" ht="12">
      <c r="A364" s="4">
        <v>39783</v>
      </c>
      <c r="B364" s="2">
        <v>6382.2</v>
      </c>
      <c r="C364" s="2">
        <f>VLOOKUP(B364,historic!B$2:D$562,3,FALSE)</f>
        <v>2530638.5999999996</v>
      </c>
      <c r="E364" s="17"/>
      <c r="G364" s="2">
        <f>VLOOKUP(B364,historic!B$2:D$562,2,FALSE)</f>
        <v>44836.2</v>
      </c>
      <c r="I364" s="17"/>
      <c r="J364" s="2">
        <f>VLOOKUP(B364,historic!B$2:E$562,4,FALSE)</f>
        <v>81.84</v>
      </c>
      <c r="K364" s="2"/>
      <c r="L364" s="17"/>
    </row>
    <row r="365" spans="1:12" ht="12">
      <c r="A365" s="4">
        <v>39814</v>
      </c>
      <c r="B365" s="2">
        <v>6382.1</v>
      </c>
      <c r="C365" s="2">
        <f>VLOOKUP(B365,historic!B$2:D$562,3,FALSE)</f>
        <v>2526143.8</v>
      </c>
      <c r="E365" s="17"/>
      <c r="G365" s="2">
        <f>VLOOKUP(B365,historic!B$2:D$562,2,FALSE)</f>
        <v>44799.1</v>
      </c>
      <c r="I365" s="17"/>
      <c r="J365" s="2">
        <f>VLOOKUP(B365,historic!B$2:E$562,4,FALSE)</f>
        <v>81.97</v>
      </c>
      <c r="K365" s="2"/>
      <c r="L365" s="17"/>
    </row>
    <row r="366" spans="1:12" ht="12">
      <c r="A366" s="4">
        <v>39845</v>
      </c>
      <c r="B366" s="2">
        <v>6382.2</v>
      </c>
      <c r="C366" s="2">
        <f>VLOOKUP(B366,historic!B$2:D$562,3,FALSE)</f>
        <v>2530638.5999999996</v>
      </c>
      <c r="E366" s="17"/>
      <c r="G366" s="2">
        <f>VLOOKUP(B366,historic!B$2:D$562,2,FALSE)</f>
        <v>44836.2</v>
      </c>
      <c r="I366" s="17"/>
      <c r="J366" s="2">
        <f>VLOOKUP(B366,historic!B$2:E$562,4,FALSE)</f>
        <v>81.84</v>
      </c>
      <c r="K366" s="2"/>
      <c r="L366" s="17"/>
    </row>
    <row r="367" spans="1:12" ht="12">
      <c r="A367" s="4">
        <v>39873</v>
      </c>
      <c r="B367" s="2">
        <v>6382.4</v>
      </c>
      <c r="C367" s="2">
        <f>VLOOKUP(B367,historic!B$2:D$562,3,FALSE)</f>
        <v>2539628.1999999993</v>
      </c>
      <c r="E367" s="17"/>
      <c r="G367" s="2">
        <f>VLOOKUP(B367,historic!B$2:D$562,2,FALSE)</f>
        <v>44910.399999999994</v>
      </c>
      <c r="I367" s="17"/>
      <c r="J367" s="2">
        <f>VLOOKUP(B367,historic!B$2:E$562,4,FALSE)</f>
        <v>81.58000000000001</v>
      </c>
      <c r="K367" s="2"/>
      <c r="L367" s="17"/>
    </row>
    <row r="368" spans="1:12" ht="12">
      <c r="A368" s="4">
        <v>39904</v>
      </c>
      <c r="B368" s="2">
        <v>6382.5</v>
      </c>
      <c r="C368" s="2">
        <f>VLOOKUP(B368,historic!B$2:D$562,3,FALSE)</f>
        <v>2544122.999999999</v>
      </c>
      <c r="D368" s="2">
        <f>C368-C356</f>
        <v>-36069.40000000037</v>
      </c>
      <c r="E368" s="17">
        <f>D368/C356</f>
        <v>-0.013979345106202305</v>
      </c>
      <c r="G368" s="2">
        <f>VLOOKUP(B368,historic!B$2:D$562,2,FALSE)</f>
        <v>44947.49999999999</v>
      </c>
      <c r="H368" s="2">
        <f>G368-G356</f>
        <v>-296.8000000000029</v>
      </c>
      <c r="I368" s="17">
        <f>H368/G356</f>
        <v>-0.00655994235737989</v>
      </c>
      <c r="J368" s="2">
        <f>VLOOKUP(B368,historic!B$2:E$562,4,FALSE)</f>
        <v>81.45000000000002</v>
      </c>
      <c r="K368" s="2">
        <f>J368-J356</f>
        <v>1.0100000000000335</v>
      </c>
      <c r="L368" s="17">
        <f>K368/J356</f>
        <v>0.012555942317255516</v>
      </c>
    </row>
    <row r="369" spans="1:10" ht="12">
      <c r="A369" s="4">
        <v>39934</v>
      </c>
      <c r="B369" s="2">
        <v>6382.3</v>
      </c>
      <c r="C369" s="2">
        <f>VLOOKUP(B369,historic!B$2:D$562,3,FALSE)</f>
        <v>2535133.3999999994</v>
      </c>
      <c r="G369" s="2">
        <f>VLOOKUP(B369,historic!B$2:D$562,2,FALSE)</f>
        <v>44873.299999999996</v>
      </c>
      <c r="J369" s="2">
        <f>VLOOKUP(B369,historic!B$2:E$562,4,FALSE)</f>
        <v>81.71000000000001</v>
      </c>
    </row>
    <row r="370" spans="1:10" ht="12">
      <c r="A370" s="4">
        <v>39965</v>
      </c>
      <c r="B370" s="2">
        <v>6382.5</v>
      </c>
      <c r="C370" s="2">
        <f>VLOOKUP(B370,historic!B$2:D$562,3,FALSE)</f>
        <v>2544122.999999999</v>
      </c>
      <c r="G370" s="2">
        <f>VLOOKUP(B370,historic!B$2:D$562,2,FALSE)</f>
        <v>44947.49999999999</v>
      </c>
      <c r="J370" s="2">
        <f>VLOOKUP(B370,historic!B$2:E$562,4,FALSE)</f>
        <v>81.45000000000002</v>
      </c>
    </row>
    <row r="371" spans="1:10" ht="12">
      <c r="A371" s="4">
        <v>39995</v>
      </c>
      <c r="B371" s="2">
        <v>6382.5</v>
      </c>
      <c r="C371" s="2">
        <f>VLOOKUP(B371,historic!B$2:D$562,3,FALSE)</f>
        <v>2544122.999999999</v>
      </c>
      <c r="G371" s="2">
        <f>VLOOKUP(B371,historic!B$2:D$562,2,FALSE)</f>
        <v>44947.49999999999</v>
      </c>
      <c r="J371" s="2">
        <f>VLOOKUP(B371,historic!B$2:E$562,4,FALSE)</f>
        <v>81.45000000000002</v>
      </c>
    </row>
    <row r="372" spans="1:10" ht="12">
      <c r="A372" s="4">
        <v>40026</v>
      </c>
      <c r="B372" s="2">
        <v>6382.3</v>
      </c>
      <c r="C372" s="2">
        <f>VLOOKUP(B372,historic!B$2:D$562,3,FALSE)</f>
        <v>2535133.3999999994</v>
      </c>
      <c r="G372" s="2">
        <f>VLOOKUP(B372,historic!B$2:D$562,2,FALSE)</f>
        <v>44873.299999999996</v>
      </c>
      <c r="J372" s="2">
        <f>VLOOKUP(B372,historic!B$2:E$562,4,FALSE)</f>
        <v>81.71000000000001</v>
      </c>
    </row>
    <row r="373" spans="1:10" ht="12">
      <c r="A373" s="4">
        <v>40057</v>
      </c>
      <c r="B373" s="2">
        <v>6381.9</v>
      </c>
      <c r="C373" s="2">
        <f>VLOOKUP(B373,historic!B$2:D$562,3,FALSE)</f>
        <v>2517213</v>
      </c>
      <c r="G373" s="2">
        <f>VLOOKUP(B373,historic!B$2:D$562,2,FALSE)</f>
        <v>44681.700000000026</v>
      </c>
      <c r="J373" s="2">
        <f>VLOOKUP(B373,historic!B$2:E$562,4,FALSE)</f>
        <v>82.26000000000003</v>
      </c>
    </row>
    <row r="374" spans="1:10" ht="12">
      <c r="A374" s="4">
        <v>40087</v>
      </c>
      <c r="B374" s="2">
        <v>6381.7</v>
      </c>
      <c r="C374" s="2">
        <f>VLOOKUP(B374,historic!B$2:D$562,3,FALSE)</f>
        <v>2508341</v>
      </c>
      <c r="G374" s="2">
        <f>VLOOKUP(B374,historic!B$2:D$562,2,FALSE)</f>
        <v>44521.10000000002</v>
      </c>
      <c r="J374" s="2">
        <f>VLOOKUP(B374,historic!B$2:E$562,4,FALSE)</f>
        <v>82.58000000000003</v>
      </c>
    </row>
    <row r="375" spans="1:10" ht="12">
      <c r="A375" s="4">
        <v>40118</v>
      </c>
      <c r="B375" s="2">
        <v>6381.5</v>
      </c>
      <c r="C375" s="2">
        <f>VLOOKUP(B375,historic!B$2:D$562,3,FALSE)</f>
        <v>2499469</v>
      </c>
      <c r="G375" s="2">
        <f>VLOOKUP(B375,historic!B$2:D$562,2,FALSE)</f>
        <v>44360.500000000015</v>
      </c>
      <c r="J375" s="2">
        <f>VLOOKUP(B375,historic!B$2:E$562,4,FALSE)</f>
        <v>82.90000000000002</v>
      </c>
    </row>
    <row r="376" spans="1:10" ht="12">
      <c r="A376" s="4">
        <v>40148</v>
      </c>
      <c r="B376" s="2">
        <v>6381.4</v>
      </c>
      <c r="C376" s="2">
        <f>VLOOKUP(B376,historic!B$2:D$562,3,FALSE)</f>
        <v>2495033</v>
      </c>
      <c r="G376" s="2">
        <f>VLOOKUP(B376,historic!B$2:D$562,2,FALSE)</f>
        <v>44280.20000000001</v>
      </c>
      <c r="J376" s="2">
        <f>VLOOKUP(B376,historic!B$2:E$562,4,FALSE)</f>
        <v>83.06000000000002</v>
      </c>
    </row>
    <row r="377" spans="1:10" ht="12">
      <c r="A377" s="4">
        <v>40179</v>
      </c>
      <c r="B377" s="2">
        <v>6381.4</v>
      </c>
      <c r="C377" s="2">
        <f>VLOOKUP(B377,historic!B$2:D$562,3,FALSE)</f>
        <v>2495033</v>
      </c>
      <c r="G377" s="2">
        <f>VLOOKUP(B377,historic!B$2:D$562,2,FALSE)</f>
        <v>44280.20000000001</v>
      </c>
      <c r="J377" s="2">
        <f>VLOOKUP(B377,historic!B$2:E$562,4,FALSE)</f>
        <v>83.06000000000002</v>
      </c>
    </row>
    <row r="378" spans="1:10" ht="12">
      <c r="A378" s="4">
        <v>40210</v>
      </c>
      <c r="B378" s="2">
        <v>6381.7</v>
      </c>
      <c r="C378" s="2">
        <f>VLOOKUP(B378,historic!B$2:D$562,3,FALSE)</f>
        <v>2508341</v>
      </c>
      <c r="G378" s="2">
        <f>VLOOKUP(B378,historic!B$2:D$562,2,FALSE)</f>
        <v>44521.10000000002</v>
      </c>
      <c r="J378" s="2">
        <f>VLOOKUP(B378,historic!B$2:E$562,4,FALSE)</f>
        <v>82.58000000000003</v>
      </c>
    </row>
    <row r="379" spans="1:10" ht="12">
      <c r="A379" s="4">
        <v>40238</v>
      </c>
      <c r="B379" s="2">
        <v>6381.9</v>
      </c>
      <c r="C379" s="2">
        <f>VLOOKUP(B379,historic!B$2:D$562,3,FALSE)</f>
        <v>2517213</v>
      </c>
      <c r="G379" s="2">
        <f>VLOOKUP(B379,historic!B$2:D$562,2,FALSE)</f>
        <v>44681.700000000026</v>
      </c>
      <c r="J379" s="2">
        <f>VLOOKUP(B379,historic!B$2:E$562,4,FALSE)</f>
        <v>82.26000000000003</v>
      </c>
    </row>
    <row r="380" spans="1:12" ht="12">
      <c r="A380" s="4">
        <v>40269</v>
      </c>
      <c r="B380" s="2">
        <v>6382</v>
      </c>
      <c r="C380" s="2">
        <f>VLOOKUP(B380,historic!B$2:D$562,3,FALSE)</f>
        <v>2521649</v>
      </c>
      <c r="D380" s="2">
        <f>C380-C368</f>
        <v>-22473.99999999907</v>
      </c>
      <c r="E380" s="17">
        <f>D380/C368</f>
        <v>-0.0088336923961613</v>
      </c>
      <c r="G380" s="2">
        <f>VLOOKUP(B380,historic!B$2:D$562,2,FALSE)</f>
        <v>44762</v>
      </c>
      <c r="H380" s="2">
        <f>G380-G368</f>
        <v>-185.49999999999272</v>
      </c>
      <c r="I380" s="17">
        <f>H380/G368</f>
        <v>-0.0041270370988373715</v>
      </c>
      <c r="J380" s="2">
        <f>VLOOKUP(B380,historic!B$2:E$562,4,FALSE)</f>
        <v>82.1</v>
      </c>
      <c r="K380" s="2">
        <f>J380-J368</f>
        <v>0.6499999999999773</v>
      </c>
      <c r="L380" s="17">
        <f>K380/J368</f>
        <v>0.007980356046654109</v>
      </c>
    </row>
    <row r="381" spans="1:10" ht="12">
      <c r="A381" s="4">
        <v>40299</v>
      </c>
      <c r="B381" s="2">
        <v>6382</v>
      </c>
      <c r="C381" s="2">
        <f>VLOOKUP(B381,historic!B$2:D$562,3,FALSE)</f>
        <v>2521649</v>
      </c>
      <c r="G381" s="2">
        <f>VLOOKUP(B381,historic!B$2:D$562,2,FALSE)</f>
        <v>44762</v>
      </c>
      <c r="J381" s="2">
        <f>VLOOKUP(B381,historic!B$2:E$562,4,FALSE)</f>
        <v>82.1</v>
      </c>
    </row>
    <row r="382" spans="1:10" ht="12">
      <c r="A382" s="4">
        <v>40330</v>
      </c>
      <c r="B382" s="2">
        <v>6381.9</v>
      </c>
      <c r="C382" s="2">
        <f>VLOOKUP(B382,historic!B$2:D$562,3,FALSE)</f>
        <v>2517213</v>
      </c>
      <c r="G382" s="2">
        <f>VLOOKUP(B382,historic!B$2:D$562,2,FALSE)</f>
        <v>44681.700000000026</v>
      </c>
      <c r="J382" s="2">
        <f>VLOOKUP(B382,historic!B$2:E$562,4,FALSE)</f>
        <v>82.26000000000003</v>
      </c>
    </row>
    <row r="383" spans="1:10" ht="12">
      <c r="A383" s="4">
        <v>40360</v>
      </c>
      <c r="B383" s="2">
        <v>6382.1</v>
      </c>
      <c r="C383" s="2">
        <f>VLOOKUP(B383,historic!B$2:D$562,3,FALSE)</f>
        <v>2526143.8</v>
      </c>
      <c r="G383" s="2">
        <f>VLOOKUP(B383,historic!B$2:D$562,2,FALSE)</f>
        <v>44799.1</v>
      </c>
      <c r="J383" s="2">
        <f>VLOOKUP(B383,historic!B$2:E$562,4,FALSE)</f>
        <v>81.97</v>
      </c>
    </row>
    <row r="384" spans="1:10" ht="12">
      <c r="A384" s="4">
        <v>40391</v>
      </c>
      <c r="B384" s="2">
        <v>6382.3</v>
      </c>
      <c r="C384" s="2">
        <f>VLOOKUP(B384,historic!B$2:D$562,3,FALSE)</f>
        <v>2535133.3999999994</v>
      </c>
      <c r="G384" s="2">
        <f>VLOOKUP(B384,historic!B$2:D$562,2,FALSE)</f>
        <v>44873.299999999996</v>
      </c>
      <c r="J384" s="2">
        <f>VLOOKUP(B384,historic!B$2:E$562,4,FALSE)</f>
        <v>81.71000000000001</v>
      </c>
    </row>
    <row r="385" spans="1:10" ht="12">
      <c r="A385" s="4">
        <v>40422</v>
      </c>
      <c r="B385" s="2">
        <v>6381.8</v>
      </c>
      <c r="C385" s="2">
        <f>VLOOKUP(B385,historic!B$2:D$562,3,FALSE)</f>
        <v>2512777</v>
      </c>
      <c r="G385" s="2">
        <f>VLOOKUP(B385,historic!B$2:D$562,2,FALSE)</f>
        <v>44601.40000000002</v>
      </c>
      <c r="J385" s="2">
        <f>VLOOKUP(B385,historic!B$2:E$562,4,FALSE)</f>
        <v>82.42000000000003</v>
      </c>
    </row>
    <row r="386" spans="1:10" ht="12">
      <c r="A386" s="4">
        <v>40452</v>
      </c>
      <c r="B386" s="2">
        <v>6381.6</v>
      </c>
      <c r="C386" s="2">
        <f>VLOOKUP(B386,historic!B$2:D$562,3,FALSE)</f>
        <v>2503905</v>
      </c>
      <c r="G386" s="2">
        <f>VLOOKUP(B386,historic!B$2:D$562,2,FALSE)</f>
        <v>44440.80000000002</v>
      </c>
      <c r="J386" s="2">
        <f>VLOOKUP(B386,historic!B$2:E$562,4,FALSE)</f>
        <v>82.74000000000002</v>
      </c>
    </row>
    <row r="387" spans="1:10" ht="12">
      <c r="A387" s="4">
        <v>40483</v>
      </c>
      <c r="B387" s="2">
        <v>6381.6</v>
      </c>
      <c r="C387" s="2">
        <f>VLOOKUP(B387,historic!B$2:D$562,3,FALSE)</f>
        <v>2503905</v>
      </c>
      <c r="G387" s="2">
        <f>VLOOKUP(B387,historic!B$2:D$562,2,FALSE)</f>
        <v>44440.80000000002</v>
      </c>
      <c r="J387" s="2">
        <f>VLOOKUP(B387,historic!B$2:E$562,4,FALSE)</f>
        <v>82.74000000000002</v>
      </c>
    </row>
    <row r="388" spans="1:10" ht="12">
      <c r="A388" s="4">
        <v>40513</v>
      </c>
      <c r="B388" s="2">
        <v>6381.5</v>
      </c>
      <c r="C388" s="2">
        <f>VLOOKUP(B388,historic!B$2:D$562,3,FALSE)</f>
        <v>2499469</v>
      </c>
      <c r="G388" s="2">
        <f>VLOOKUP(B388,historic!B$2:D$562,2,FALSE)</f>
        <v>44360.500000000015</v>
      </c>
      <c r="J388" s="2">
        <f>VLOOKUP(B388,historic!B$2:E$562,4,FALSE)</f>
        <v>82.90000000000002</v>
      </c>
    </row>
    <row r="389" spans="1:10" ht="12">
      <c r="A389" s="4">
        <v>40544</v>
      </c>
      <c r="B389" s="2">
        <v>6381.9</v>
      </c>
      <c r="C389" s="2">
        <f>VLOOKUP(B389,historic!B$2:D$562,3,FALSE)</f>
        <v>2517213</v>
      </c>
      <c r="G389" s="2">
        <f>VLOOKUP(B389,historic!B$2:D$562,2,FALSE)</f>
        <v>44681.700000000026</v>
      </c>
      <c r="J389" s="2">
        <f>VLOOKUP(B389,historic!B$2:E$562,4,FALSE)</f>
        <v>82.26000000000003</v>
      </c>
    </row>
    <row r="390" spans="1:10" ht="12">
      <c r="A390" s="4">
        <v>40575</v>
      </c>
      <c r="B390" s="2">
        <v>6382</v>
      </c>
      <c r="C390" s="2">
        <f>VLOOKUP(B390,historic!B$2:D$562,3,FALSE)</f>
        <v>2521649</v>
      </c>
      <c r="G390" s="2">
        <f>VLOOKUP(B390,historic!B$2:D$562,2,FALSE)</f>
        <v>44762</v>
      </c>
      <c r="J390" s="2">
        <f>VLOOKUP(B390,historic!B$2:E$562,4,FALSE)</f>
        <v>82.1</v>
      </c>
    </row>
    <row r="391" spans="1:10" ht="12">
      <c r="A391" s="4">
        <v>40603</v>
      </c>
      <c r="B391" s="2">
        <v>6382.1</v>
      </c>
      <c r="C391" s="2">
        <f>VLOOKUP(B391,historic!B$2:D$562,3,FALSE)</f>
        <v>2526143.8</v>
      </c>
      <c r="G391" s="2">
        <f>VLOOKUP(B391,historic!B$2:D$562,2,FALSE)</f>
        <v>44799.1</v>
      </c>
      <c r="J391" s="2">
        <f>VLOOKUP(B391,historic!B$2:E$562,4,FALSE)</f>
        <v>81.97</v>
      </c>
    </row>
    <row r="392" spans="1:10" ht="12">
      <c r="A392" s="4">
        <v>40634</v>
      </c>
      <c r="B392" s="2">
        <v>6382.3</v>
      </c>
      <c r="C392" s="2">
        <f>VLOOKUP(B392,historic!B$2:D$562,3,FALSE)</f>
        <v>2535133.3999999994</v>
      </c>
      <c r="G392" s="2">
        <f>VLOOKUP(B392,historic!B$2:D$562,2,FALSE)</f>
        <v>44873.299999999996</v>
      </c>
      <c r="J392" s="2">
        <f>VLOOKUP(B392,historic!B$2:E$562,4,FALSE)</f>
        <v>81.71000000000001</v>
      </c>
    </row>
    <row r="393" ht="12">
      <c r="A393" s="4">
        <v>40664</v>
      </c>
    </row>
    <row r="394" ht="12">
      <c r="A394" s="4">
        <v>40695</v>
      </c>
    </row>
    <row r="395" ht="12">
      <c r="A395" s="4">
        <v>40725</v>
      </c>
    </row>
    <row r="396" ht="12">
      <c r="A396" s="4">
        <v>40756</v>
      </c>
    </row>
    <row r="397" ht="12">
      <c r="A397" s="4">
        <v>40787</v>
      </c>
    </row>
    <row r="398" ht="12">
      <c r="A398" s="4">
        <v>40817</v>
      </c>
    </row>
    <row r="399" ht="12">
      <c r="A399" s="4">
        <v>40848</v>
      </c>
    </row>
    <row r="400" ht="12">
      <c r="A400" s="4">
        <v>40878</v>
      </c>
    </row>
    <row r="401" ht="12">
      <c r="A401" s="4">
        <v>40909</v>
      </c>
    </row>
    <row r="402" ht="12">
      <c r="A402" s="4">
        <v>40940</v>
      </c>
    </row>
    <row r="403" ht="12">
      <c r="A403" s="4">
        <v>40969</v>
      </c>
    </row>
    <row r="404" ht="12">
      <c r="A404" s="4">
        <v>41000</v>
      </c>
    </row>
    <row r="405" ht="12">
      <c r="A405" s="4">
        <v>41030</v>
      </c>
    </row>
    <row r="406" ht="12">
      <c r="A406" s="4">
        <v>41061</v>
      </c>
    </row>
    <row r="407" ht="12">
      <c r="A407" s="4">
        <v>41091</v>
      </c>
    </row>
    <row r="408" ht="12">
      <c r="A408" s="4">
        <v>41122</v>
      </c>
    </row>
    <row r="409" ht="12">
      <c r="A409" s="4">
        <v>41153</v>
      </c>
    </row>
    <row r="410" ht="12">
      <c r="A410" s="4">
        <v>41183</v>
      </c>
    </row>
    <row r="411" ht="12">
      <c r="A411" s="4">
        <v>41214</v>
      </c>
    </row>
    <row r="412" ht="12">
      <c r="A412" s="4">
        <v>41244</v>
      </c>
    </row>
    <row r="413" ht="12">
      <c r="A413" s="4">
        <v>41275</v>
      </c>
    </row>
    <row r="414" ht="12">
      <c r="A414" s="4">
        <v>41306</v>
      </c>
    </row>
    <row r="415" ht="12">
      <c r="A415" s="4">
        <v>41334</v>
      </c>
    </row>
    <row r="416" ht="12">
      <c r="A416" s="4">
        <v>41365</v>
      </c>
    </row>
    <row r="417" ht="12">
      <c r="A417" s="4">
        <v>41395</v>
      </c>
    </row>
    <row r="418" ht="12">
      <c r="A418" s="4">
        <v>41426</v>
      </c>
    </row>
    <row r="419" ht="12">
      <c r="A419" s="4">
        <v>41456</v>
      </c>
    </row>
    <row r="420" ht="12">
      <c r="A420" s="4">
        <v>41487</v>
      </c>
    </row>
    <row r="421" ht="12">
      <c r="A421" s="4">
        <v>41518</v>
      </c>
    </row>
    <row r="422" ht="12">
      <c r="A422" s="4">
        <v>41548</v>
      </c>
    </row>
    <row r="423" ht="12">
      <c r="A423" s="4">
        <v>41579</v>
      </c>
    </row>
    <row r="424" ht="12">
      <c r="A424" s="4">
        <v>41609</v>
      </c>
    </row>
    <row r="425" ht="12">
      <c r="A425" s="4">
        <v>41640</v>
      </c>
    </row>
    <row r="426" ht="12">
      <c r="A426" s="4">
        <v>41671</v>
      </c>
    </row>
    <row r="427" ht="12">
      <c r="A427" s="4">
        <v>41699</v>
      </c>
    </row>
    <row r="428" ht="12">
      <c r="A428" s="4">
        <v>41730</v>
      </c>
    </row>
    <row r="429" ht="12">
      <c r="A429" s="4">
        <v>41760</v>
      </c>
    </row>
    <row r="430" ht="12">
      <c r="A430" s="4">
        <v>41791</v>
      </c>
    </row>
    <row r="431" ht="12">
      <c r="A431" s="4">
        <v>41821</v>
      </c>
    </row>
    <row r="432" ht="12">
      <c r="A432" s="4">
        <v>41852</v>
      </c>
    </row>
    <row r="433" ht="12">
      <c r="A433" s="4">
        <v>41883</v>
      </c>
    </row>
    <row r="434" spans="1:2" ht="12">
      <c r="A434" s="4">
        <v>41913</v>
      </c>
      <c r="B434" s="2">
        <v>6391</v>
      </c>
    </row>
  </sheetData>
  <sheetProtection/>
  <printOptions horizontalCentered="1"/>
  <pageMargins left="0.5" right="0.5" top="0.5" bottom="0.5" header="0.5" footer="0.5"/>
  <pageSetup orientation="portrait" scale="110" r:id="rId1"/>
  <headerFooter alignWithMargins="0">
    <oddFooter>&amp;LPage&amp;P&amp;CData source: Los Angeles Aqueduct Daily reports
Tabulation: Peter Vorster and the Mono Lake Committee</oddFoot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66"/>
  <sheetViews>
    <sheetView zoomScalePageLayoutView="0" workbookViewId="0" topLeftCell="A1">
      <pane ySplit="480" topLeftCell="A1" activePane="bottomLeft" state="split"/>
      <selection pane="topLeft" activeCell="C1" sqref="C1:C16384"/>
      <selection pane="bottomLeft" activeCell="J50" sqref="J50"/>
    </sheetView>
  </sheetViews>
  <sheetFormatPr defaultColWidth="9.00390625" defaultRowHeight="12"/>
  <cols>
    <col min="1" max="13" width="9.125" style="14" customWidth="1"/>
    <col min="14" max="14" width="29.00390625" style="14" customWidth="1"/>
    <col min="15" max="16384" width="9.125" style="14" customWidth="1"/>
  </cols>
  <sheetData>
    <row r="1" spans="2:15" ht="12.75">
      <c r="B1" s="14" t="s">
        <v>3</v>
      </c>
      <c r="C1" s="14" t="s">
        <v>4</v>
      </c>
      <c r="D1" s="14" t="s">
        <v>5</v>
      </c>
      <c r="E1" s="14" t="s">
        <v>6</v>
      </c>
      <c r="F1" s="14" t="s">
        <v>7</v>
      </c>
      <c r="G1" s="14" t="s">
        <v>8</v>
      </c>
      <c r="H1" s="14" t="s">
        <v>9</v>
      </c>
      <c r="I1" s="22"/>
      <c r="J1" t="s">
        <v>35</v>
      </c>
      <c r="K1"/>
      <c r="L1"/>
      <c r="M1" t="s">
        <v>36</v>
      </c>
      <c r="N1"/>
      <c r="O1" s="16" t="s">
        <v>36</v>
      </c>
    </row>
    <row r="2" spans="2:15" ht="13.5" thickBot="1">
      <c r="B2" s="14">
        <v>6372</v>
      </c>
      <c r="C2" s="23">
        <v>36728</v>
      </c>
      <c r="D2" s="14">
        <v>2114199</v>
      </c>
      <c r="E2" s="14">
        <v>98.2</v>
      </c>
      <c r="F2" s="14">
        <f>C2/640</f>
        <v>57.3875</v>
      </c>
      <c r="G2" s="14">
        <v>58.5</v>
      </c>
      <c r="H2" s="15">
        <v>148</v>
      </c>
      <c r="I2" s="22"/>
      <c r="J2" t="s">
        <v>37</v>
      </c>
      <c r="K2" t="s">
        <v>55</v>
      </c>
      <c r="L2" t="s">
        <v>38</v>
      </c>
      <c r="M2" t="s">
        <v>39</v>
      </c>
      <c r="N2"/>
      <c r="O2" s="16" t="s">
        <v>49</v>
      </c>
    </row>
    <row r="3" spans="2:15" ht="12.75">
      <c r="B3" s="14">
        <v>6372.1</v>
      </c>
      <c r="C3" s="23">
        <f>(C12-C2)/10+C2</f>
        <v>36808.3</v>
      </c>
      <c r="D3" s="14">
        <f>(D$12-D$2)/10+D2</f>
        <v>2117912</v>
      </c>
      <c r="E3" s="14">
        <f>(E$12-E$2)/10+E2</f>
        <v>98.03</v>
      </c>
      <c r="F3" s="14">
        <f>(F$12-F$2)/10+F2</f>
        <v>57.51296875</v>
      </c>
      <c r="G3" s="14">
        <f>(G$12-G$2)/10+G2</f>
        <v>58.36</v>
      </c>
      <c r="H3" s="14">
        <f>(H$12-H$2)/10+H2</f>
        <v>148.1</v>
      </c>
      <c r="I3" s="22"/>
      <c r="J3">
        <v>208000</v>
      </c>
      <c r="K3"/>
      <c r="L3">
        <v>3.75</v>
      </c>
      <c r="M3" s="24">
        <f>(J3-K3)/L3</f>
        <v>55466.666666666664</v>
      </c>
      <c r="N3" t="s">
        <v>40</v>
      </c>
      <c r="O3" s="28">
        <f>6224+(VLOOKUP(M3,C$2:H$562,6,TRUE))</f>
        <v>6418.6</v>
      </c>
    </row>
    <row r="4" spans="2:15" ht="12.75">
      <c r="B4" s="14">
        <v>6372.2</v>
      </c>
      <c r="C4" s="23">
        <f aca="true" t="shared" si="0" ref="C4:C11">(C$12-C$2)/10+C3</f>
        <v>36888.600000000006</v>
      </c>
      <c r="D4" s="14">
        <f aca="true" t="shared" si="1" ref="D4:D11">(D$12-D$2)/10+D3</f>
        <v>2121625</v>
      </c>
      <c r="E4" s="14">
        <f aca="true" t="shared" si="2" ref="E4:E11">(E$12-E$2)/10+E3</f>
        <v>97.86</v>
      </c>
      <c r="F4" s="14">
        <f aca="true" t="shared" si="3" ref="F4:F11">(F$12-F$2)/10+F3</f>
        <v>57.638437499999995</v>
      </c>
      <c r="G4" s="14">
        <f aca="true" t="shared" si="4" ref="G4:G11">(G$12-G$2)/10+G3</f>
        <v>58.22</v>
      </c>
      <c r="H4" s="14">
        <f aca="true" t="shared" si="5" ref="H4:H11">(H$12-H$2)/10+H3</f>
        <v>148.2</v>
      </c>
      <c r="I4" s="22"/>
      <c r="J4">
        <v>203000</v>
      </c>
      <c r="K4">
        <v>16000</v>
      </c>
      <c r="L4">
        <v>3.75</v>
      </c>
      <c r="M4" s="25">
        <f>(J4-K4)/L4</f>
        <v>49866.666666666664</v>
      </c>
      <c r="N4" t="s">
        <v>41</v>
      </c>
      <c r="O4" s="29">
        <f aca="true" t="shared" si="6" ref="O4:O14">6224+(VLOOKUP(M4,C$2:H$562,6,TRUE))</f>
        <v>6396.6</v>
      </c>
    </row>
    <row r="5" spans="2:15" ht="12.75">
      <c r="B5" s="14">
        <v>6372.3</v>
      </c>
      <c r="C5" s="23">
        <f t="shared" si="0"/>
        <v>36968.90000000001</v>
      </c>
      <c r="D5" s="14">
        <f t="shared" si="1"/>
        <v>2125338</v>
      </c>
      <c r="E5" s="14">
        <f t="shared" si="2"/>
        <v>97.69</v>
      </c>
      <c r="F5" s="14">
        <f t="shared" si="3"/>
        <v>57.76390624999999</v>
      </c>
      <c r="G5" s="14">
        <f t="shared" si="4"/>
        <v>58.08</v>
      </c>
      <c r="H5" s="14">
        <f t="shared" si="5"/>
        <v>148.29999999999998</v>
      </c>
      <c r="I5" s="22"/>
      <c r="J5">
        <v>208000</v>
      </c>
      <c r="K5">
        <v>26000</v>
      </c>
      <c r="L5">
        <v>3.75</v>
      </c>
      <c r="M5" s="25">
        <f>(J5-K5)/L5</f>
        <v>48533.333333333336</v>
      </c>
      <c r="N5" t="s">
        <v>42</v>
      </c>
      <c r="O5" s="29">
        <f t="shared" si="6"/>
        <v>6392.1</v>
      </c>
    </row>
    <row r="6" spans="2:16" ht="12.75">
      <c r="B6" s="14">
        <v>6372.4</v>
      </c>
      <c r="C6" s="23">
        <f t="shared" si="0"/>
        <v>37049.20000000001</v>
      </c>
      <c r="D6" s="14">
        <f t="shared" si="1"/>
        <v>2129051</v>
      </c>
      <c r="E6" s="14">
        <f t="shared" si="2"/>
        <v>97.52</v>
      </c>
      <c r="F6" s="14">
        <f t="shared" si="3"/>
        <v>57.88937499999999</v>
      </c>
      <c r="G6" s="14">
        <f t="shared" si="4"/>
        <v>57.94</v>
      </c>
      <c r="H6" s="14">
        <f t="shared" si="5"/>
        <v>148.39999999999998</v>
      </c>
      <c r="I6" s="22"/>
      <c r="J6">
        <v>203000</v>
      </c>
      <c r="K6">
        <v>83000</v>
      </c>
      <c r="L6">
        <v>3.75</v>
      </c>
      <c r="M6" s="25">
        <f>(J6-K6)/L6</f>
        <v>32000</v>
      </c>
      <c r="N6" t="s">
        <v>50</v>
      </c>
      <c r="O6" s="29" t="e">
        <f t="shared" si="6"/>
        <v>#N/A</v>
      </c>
      <c r="P6" s="16" t="s">
        <v>65</v>
      </c>
    </row>
    <row r="7" spans="2:15" ht="12.75">
      <c r="B7" s="14">
        <v>6372.5</v>
      </c>
      <c r="C7" s="23">
        <f t="shared" si="0"/>
        <v>37129.500000000015</v>
      </c>
      <c r="D7" s="14">
        <f t="shared" si="1"/>
        <v>2132764</v>
      </c>
      <c r="E7" s="14">
        <f t="shared" si="2"/>
        <v>97.35</v>
      </c>
      <c r="F7" s="14">
        <f t="shared" si="3"/>
        <v>58.01484374999998</v>
      </c>
      <c r="G7" s="14">
        <f t="shared" si="4"/>
        <v>57.8</v>
      </c>
      <c r="H7" s="14">
        <f t="shared" si="5"/>
        <v>148.49999999999997</v>
      </c>
      <c r="I7" s="22"/>
      <c r="J7"/>
      <c r="K7"/>
      <c r="L7"/>
      <c r="M7" s="25"/>
      <c r="N7"/>
      <c r="O7" s="29" t="e">
        <f t="shared" si="6"/>
        <v>#N/A</v>
      </c>
    </row>
    <row r="8" spans="2:16" ht="12.75">
      <c r="B8" s="14">
        <v>6372.6</v>
      </c>
      <c r="C8" s="23">
        <f t="shared" si="0"/>
        <v>37209.80000000002</v>
      </c>
      <c r="D8" s="14">
        <f t="shared" si="1"/>
        <v>2136477</v>
      </c>
      <c r="E8" s="14">
        <f t="shared" si="2"/>
        <v>97.17999999999999</v>
      </c>
      <c r="F8" s="14">
        <f t="shared" si="3"/>
        <v>58.14031249999998</v>
      </c>
      <c r="G8" s="14">
        <f t="shared" si="4"/>
        <v>57.66</v>
      </c>
      <c r="H8" s="14">
        <f t="shared" si="5"/>
        <v>148.59999999999997</v>
      </c>
      <c r="I8" s="22"/>
      <c r="J8">
        <f>203000-20300</f>
        <v>182700</v>
      </c>
      <c r="K8"/>
      <c r="L8" s="8">
        <v>5</v>
      </c>
      <c r="M8" s="26">
        <f aca="true" t="shared" si="7" ref="M8:M14">(J8-K8)/L8</f>
        <v>36540</v>
      </c>
      <c r="N8" t="s">
        <v>43</v>
      </c>
      <c r="O8" s="29" t="e">
        <f t="shared" si="6"/>
        <v>#N/A</v>
      </c>
      <c r="P8" s="16" t="s">
        <v>65</v>
      </c>
    </row>
    <row r="9" spans="2:15" ht="12.75">
      <c r="B9" s="14">
        <v>6372.7</v>
      </c>
      <c r="C9" s="23">
        <f t="shared" si="0"/>
        <v>37290.10000000002</v>
      </c>
      <c r="D9" s="14">
        <f t="shared" si="1"/>
        <v>2140190</v>
      </c>
      <c r="E9" s="14">
        <f t="shared" si="2"/>
        <v>97.00999999999999</v>
      </c>
      <c r="F9" s="14">
        <f t="shared" si="3"/>
        <v>58.265781249999975</v>
      </c>
      <c r="G9" s="14">
        <f t="shared" si="4"/>
        <v>57.519999999999996</v>
      </c>
      <c r="H9" s="14">
        <f t="shared" si="5"/>
        <v>148.69999999999996</v>
      </c>
      <c r="I9" s="22"/>
      <c r="J9">
        <f>203000-20300</f>
        <v>182700</v>
      </c>
      <c r="K9">
        <v>16000</v>
      </c>
      <c r="L9">
        <v>3.75</v>
      </c>
      <c r="M9" s="26">
        <f t="shared" si="7"/>
        <v>44453.333333333336</v>
      </c>
      <c r="N9" t="s">
        <v>44</v>
      </c>
      <c r="O9" s="29">
        <f t="shared" si="6"/>
        <v>6381.6</v>
      </c>
    </row>
    <row r="10" spans="2:15" ht="12.75">
      <c r="B10" s="14">
        <v>6372.8</v>
      </c>
      <c r="C10" s="23">
        <f t="shared" si="0"/>
        <v>37370.40000000002</v>
      </c>
      <c r="D10" s="14">
        <f t="shared" si="1"/>
        <v>2143903</v>
      </c>
      <c r="E10" s="14">
        <f t="shared" si="2"/>
        <v>96.83999999999999</v>
      </c>
      <c r="F10" s="14">
        <f t="shared" si="3"/>
        <v>58.39124999999997</v>
      </c>
      <c r="G10" s="14">
        <f t="shared" si="4"/>
        <v>57.379999999999995</v>
      </c>
      <c r="H10" s="14">
        <f t="shared" si="5"/>
        <v>148.79999999999995</v>
      </c>
      <c r="I10" s="22"/>
      <c r="J10">
        <v>203000</v>
      </c>
      <c r="K10"/>
      <c r="L10" s="8">
        <v>5</v>
      </c>
      <c r="M10" s="26">
        <f t="shared" si="7"/>
        <v>40600</v>
      </c>
      <c r="N10" t="s">
        <v>45</v>
      </c>
      <c r="O10" s="29">
        <f t="shared" si="6"/>
        <v>6376.8</v>
      </c>
    </row>
    <row r="11" spans="2:16" ht="12.75">
      <c r="B11" s="14">
        <v>6372.9</v>
      </c>
      <c r="C11" s="23">
        <f t="shared" si="0"/>
        <v>37450.700000000026</v>
      </c>
      <c r="D11" s="14">
        <f t="shared" si="1"/>
        <v>2147616</v>
      </c>
      <c r="E11" s="14">
        <f t="shared" si="2"/>
        <v>96.66999999999999</v>
      </c>
      <c r="F11" s="14">
        <f t="shared" si="3"/>
        <v>58.51671874999997</v>
      </c>
      <c r="G11" s="14">
        <f t="shared" si="4"/>
        <v>57.239999999999995</v>
      </c>
      <c r="H11" s="14">
        <f t="shared" si="5"/>
        <v>148.89999999999995</v>
      </c>
      <c r="I11" s="22"/>
      <c r="J11">
        <v>203000</v>
      </c>
      <c r="K11"/>
      <c r="L11">
        <v>1.33333</v>
      </c>
      <c r="M11" s="26">
        <f t="shared" si="7"/>
        <v>152250.38062595157</v>
      </c>
      <c r="N11" t="s">
        <v>46</v>
      </c>
      <c r="O11" s="29">
        <f t="shared" si="6"/>
        <v>6428</v>
      </c>
      <c r="P11" s="16" t="s">
        <v>64</v>
      </c>
    </row>
    <row r="12" spans="2:16" ht="12.75">
      <c r="B12" s="14">
        <v>6373</v>
      </c>
      <c r="C12" s="23">
        <v>37531</v>
      </c>
      <c r="D12" s="14">
        <v>2151329</v>
      </c>
      <c r="E12" s="14">
        <v>96.5</v>
      </c>
      <c r="F12" s="14">
        <f>C12/640</f>
        <v>58.6421875</v>
      </c>
      <c r="G12" s="14">
        <v>57.1</v>
      </c>
      <c r="H12" s="14">
        <v>149</v>
      </c>
      <c r="I12" s="22"/>
      <c r="J12">
        <v>609000</v>
      </c>
      <c r="K12"/>
      <c r="L12" s="8">
        <v>4</v>
      </c>
      <c r="M12" s="25">
        <f t="shared" si="7"/>
        <v>152250</v>
      </c>
      <c r="N12" t="s">
        <v>47</v>
      </c>
      <c r="O12" s="29">
        <f t="shared" si="6"/>
        <v>6428</v>
      </c>
      <c r="P12" s="16" t="s">
        <v>64</v>
      </c>
    </row>
    <row r="13" spans="2:16" ht="12.75">
      <c r="B13" s="14">
        <v>6373.1</v>
      </c>
      <c r="C13" s="23">
        <f aca="true" t="shared" si="8" ref="C13:H13">(C$22-C$12)/10+C12</f>
        <v>37611.4</v>
      </c>
      <c r="D13" s="14">
        <f t="shared" si="8"/>
        <v>2155122.3</v>
      </c>
      <c r="E13" s="14">
        <f t="shared" si="8"/>
        <v>96.32</v>
      </c>
      <c r="F13" s="14">
        <f t="shared" si="8"/>
        <v>58.7678125</v>
      </c>
      <c r="G13" s="14">
        <f t="shared" si="8"/>
        <v>57.04</v>
      </c>
      <c r="H13" s="14">
        <f t="shared" si="8"/>
        <v>149.1</v>
      </c>
      <c r="I13" s="22"/>
      <c r="J13">
        <v>609000</v>
      </c>
      <c r="K13"/>
      <c r="L13">
        <v>1.33333</v>
      </c>
      <c r="M13" s="25">
        <f t="shared" si="7"/>
        <v>456751.1418778547</v>
      </c>
      <c r="N13" t="s">
        <v>48</v>
      </c>
      <c r="O13" s="29">
        <f t="shared" si="6"/>
        <v>6428</v>
      </c>
      <c r="P13" s="16" t="s">
        <v>64</v>
      </c>
    </row>
    <row r="14" spans="2:15" ht="13.5" thickBot="1">
      <c r="B14" s="14">
        <v>6373.2</v>
      </c>
      <c r="C14" s="23">
        <f aca="true" t="shared" si="9" ref="C14:C21">(C$22-C$12)/10+C13</f>
        <v>37691.8</v>
      </c>
      <c r="D14" s="14">
        <f aca="true" t="shared" si="10" ref="D14:D21">(D$22-D$12)/10+D13</f>
        <v>2158915.5999999996</v>
      </c>
      <c r="E14" s="14">
        <f aca="true" t="shared" si="11" ref="E14:E21">(E$22-E$12)/10+E13</f>
        <v>96.13999999999999</v>
      </c>
      <c r="F14" s="14">
        <f aca="true" t="shared" si="12" ref="F14:F21">(F$22-F$12)/10+F13</f>
        <v>58.8934375</v>
      </c>
      <c r="G14" s="14">
        <f aca="true" t="shared" si="13" ref="G14:G21">(G$22-G$12)/10+G13</f>
        <v>56.98</v>
      </c>
      <c r="H14" s="14">
        <f aca="true" t="shared" si="14" ref="H14:H21">(H$22-H$12)/10+H13</f>
        <v>149.2</v>
      </c>
      <c r="I14" s="22"/>
      <c r="J14">
        <v>203000</v>
      </c>
      <c r="K14"/>
      <c r="L14">
        <v>3.75</v>
      </c>
      <c r="M14" s="27">
        <f t="shared" si="7"/>
        <v>54133.333333333336</v>
      </c>
      <c r="N14"/>
      <c r="O14" s="30">
        <f t="shared" si="6"/>
        <v>6411</v>
      </c>
    </row>
    <row r="15" spans="2:15" ht="12.75">
      <c r="B15" s="14">
        <v>6373.3</v>
      </c>
      <c r="C15" s="23">
        <f t="shared" si="9"/>
        <v>37772.200000000004</v>
      </c>
      <c r="D15" s="14">
        <f t="shared" si="10"/>
        <v>2162708.8999999994</v>
      </c>
      <c r="E15" s="14">
        <f t="shared" si="11"/>
        <v>95.95999999999998</v>
      </c>
      <c r="F15" s="14">
        <f t="shared" si="12"/>
        <v>59.0190625</v>
      </c>
      <c r="G15" s="14">
        <f t="shared" si="13"/>
        <v>56.919999999999995</v>
      </c>
      <c r="H15" s="14">
        <f t="shared" si="14"/>
        <v>149.29999999999998</v>
      </c>
      <c r="J15"/>
      <c r="K15"/>
      <c r="L15"/>
      <c r="M15" t="s">
        <v>51</v>
      </c>
      <c r="N15"/>
      <c r="O15" s="16" t="s">
        <v>51</v>
      </c>
    </row>
    <row r="16" spans="2:15" ht="12.75">
      <c r="B16" s="14">
        <v>6373.4</v>
      </c>
      <c r="C16" s="23">
        <f t="shared" si="9"/>
        <v>37852.600000000006</v>
      </c>
      <c r="D16" s="14">
        <f t="shared" si="10"/>
        <v>2166502.1999999993</v>
      </c>
      <c r="E16" s="14">
        <f t="shared" si="11"/>
        <v>95.77999999999997</v>
      </c>
      <c r="F16" s="14">
        <f t="shared" si="12"/>
        <v>59.144687499999996</v>
      </c>
      <c r="G16" s="14">
        <f t="shared" si="13"/>
        <v>56.85999999999999</v>
      </c>
      <c r="H16" s="14">
        <f t="shared" si="14"/>
        <v>149.39999999999998</v>
      </c>
      <c r="O16" s="16" t="s">
        <v>52</v>
      </c>
    </row>
    <row r="17" spans="2:15" ht="12.75">
      <c r="B17" s="14">
        <v>6373.5</v>
      </c>
      <c r="C17" s="23">
        <f t="shared" si="9"/>
        <v>37933.00000000001</v>
      </c>
      <c r="D17" s="14">
        <f t="shared" si="10"/>
        <v>2170295.499999999</v>
      </c>
      <c r="E17" s="14">
        <f t="shared" si="11"/>
        <v>95.59999999999997</v>
      </c>
      <c r="F17" s="14">
        <f t="shared" si="12"/>
        <v>59.270312499999996</v>
      </c>
      <c r="G17" s="14">
        <f t="shared" si="13"/>
        <v>56.79999999999999</v>
      </c>
      <c r="H17" s="14">
        <f t="shared" si="14"/>
        <v>149.49999999999997</v>
      </c>
      <c r="O17" s="16" t="s">
        <v>53</v>
      </c>
    </row>
    <row r="18" spans="2:15" ht="12.75">
      <c r="B18" s="14">
        <v>6373.6</v>
      </c>
      <c r="C18" s="23">
        <f t="shared" si="9"/>
        <v>38013.40000000001</v>
      </c>
      <c r="D18" s="14">
        <f t="shared" si="10"/>
        <v>2174088.799999999</v>
      </c>
      <c r="E18" s="14">
        <f t="shared" si="11"/>
        <v>95.41999999999996</v>
      </c>
      <c r="F18" s="14">
        <f t="shared" si="12"/>
        <v>59.395937499999995</v>
      </c>
      <c r="G18" s="14">
        <f t="shared" si="13"/>
        <v>56.73999999999999</v>
      </c>
      <c r="H18" s="14">
        <f t="shared" si="14"/>
        <v>149.59999999999997</v>
      </c>
      <c r="O18" s="16" t="s">
        <v>54</v>
      </c>
    </row>
    <row r="19" spans="2:15" ht="12.75">
      <c r="B19" s="14">
        <v>6373.7</v>
      </c>
      <c r="C19" s="23">
        <f t="shared" si="9"/>
        <v>38093.80000000001</v>
      </c>
      <c r="D19" s="14">
        <f t="shared" si="10"/>
        <v>2177882.0999999987</v>
      </c>
      <c r="E19" s="14">
        <f t="shared" si="11"/>
        <v>95.23999999999995</v>
      </c>
      <c r="F19" s="14">
        <f t="shared" si="12"/>
        <v>59.521562499999995</v>
      </c>
      <c r="G19" s="14">
        <f t="shared" si="13"/>
        <v>56.679999999999986</v>
      </c>
      <c r="H19" s="14">
        <f t="shared" si="14"/>
        <v>149.69999999999996</v>
      </c>
      <c r="O19" s="16" t="s">
        <v>63</v>
      </c>
    </row>
    <row r="20" spans="2:8" ht="12.75">
      <c r="B20" s="14">
        <v>6373.8</v>
      </c>
      <c r="C20" s="23">
        <f t="shared" si="9"/>
        <v>38174.20000000001</v>
      </c>
      <c r="D20" s="14">
        <f t="shared" si="10"/>
        <v>2181675.3999999985</v>
      </c>
      <c r="E20" s="14">
        <f t="shared" si="11"/>
        <v>95.05999999999995</v>
      </c>
      <c r="F20" s="14">
        <f t="shared" si="12"/>
        <v>59.647187499999994</v>
      </c>
      <c r="G20" s="14">
        <f t="shared" si="13"/>
        <v>56.61999999999998</v>
      </c>
      <c r="H20" s="14">
        <f t="shared" si="14"/>
        <v>149.79999999999995</v>
      </c>
    </row>
    <row r="21" spans="2:11" ht="12.75">
      <c r="B21" s="14">
        <v>6373.9</v>
      </c>
      <c r="C21" s="23">
        <f t="shared" si="9"/>
        <v>38254.60000000001</v>
      </c>
      <c r="D21" s="14">
        <f t="shared" si="10"/>
        <v>2185468.6999999983</v>
      </c>
      <c r="E21" s="14">
        <f t="shared" si="11"/>
        <v>94.87999999999994</v>
      </c>
      <c r="F21" s="14">
        <f t="shared" si="12"/>
        <v>59.77281249999999</v>
      </c>
      <c r="G21" s="14">
        <f t="shared" si="13"/>
        <v>56.55999999999998</v>
      </c>
      <c r="H21" s="14">
        <f t="shared" si="14"/>
        <v>149.89999999999995</v>
      </c>
      <c r="K21" s="16"/>
    </row>
    <row r="22" spans="2:12" ht="12.75">
      <c r="B22" s="14">
        <v>6374</v>
      </c>
      <c r="C22" s="23">
        <v>38335</v>
      </c>
      <c r="D22" s="14">
        <v>2189262</v>
      </c>
      <c r="E22" s="14">
        <v>94.7</v>
      </c>
      <c r="F22" s="14">
        <f>C22/640</f>
        <v>59.8984375</v>
      </c>
      <c r="G22" s="14">
        <v>56.5</v>
      </c>
      <c r="H22" s="15">
        <v>150</v>
      </c>
      <c r="J22" s="31">
        <v>229594</v>
      </c>
      <c r="K22" s="32" t="s">
        <v>56</v>
      </c>
      <c r="L22" s="33"/>
    </row>
    <row r="23" spans="2:14" ht="12.75">
      <c r="B23" s="14">
        <v>6374.1</v>
      </c>
      <c r="C23" s="23">
        <f aca="true" t="shared" si="15" ref="C23:H23">(C$32-C$22)/10+C22</f>
        <v>38415.3</v>
      </c>
      <c r="D23" s="14">
        <f t="shared" si="15"/>
        <v>2193135.6</v>
      </c>
      <c r="E23" s="14">
        <f t="shared" si="15"/>
        <v>94.5</v>
      </c>
      <c r="F23" s="14">
        <f t="shared" si="15"/>
        <v>60.02390625</v>
      </c>
      <c r="G23" s="14">
        <f t="shared" si="15"/>
        <v>56.4</v>
      </c>
      <c r="H23" s="14">
        <f t="shared" si="15"/>
        <v>150.1</v>
      </c>
      <c r="J23" s="34">
        <v>19558</v>
      </c>
      <c r="K23" s="35" t="s">
        <v>58</v>
      </c>
      <c r="L23" s="40"/>
      <c r="M23" s="14">
        <v>5000</v>
      </c>
      <c r="N23" s="16" t="s">
        <v>61</v>
      </c>
    </row>
    <row r="24" spans="2:14" ht="13.5" thickBot="1">
      <c r="B24" s="14">
        <v>6374.2</v>
      </c>
      <c r="C24" s="23">
        <f aca="true" t="shared" si="16" ref="C24:C31">(C$32-C$22)/10+C23</f>
        <v>38495.600000000006</v>
      </c>
      <c r="D24" s="14">
        <f aca="true" t="shared" si="17" ref="D24:D31">(D$32-D$22)/10+D23</f>
        <v>2197009.2</v>
      </c>
      <c r="E24" s="14">
        <f aca="true" t="shared" si="18" ref="E24:E31">(E$32-E$22)/10+E23</f>
        <v>94.3</v>
      </c>
      <c r="F24" s="14">
        <f aca="true" t="shared" si="19" ref="F24:F31">(F$32-F$22)/10+F23</f>
        <v>60.149375000000006</v>
      </c>
      <c r="G24" s="14">
        <f aca="true" t="shared" si="20" ref="G24:G31">(G$32-G$22)/10+G23</f>
        <v>56.3</v>
      </c>
      <c r="H24" s="14">
        <f aca="true" t="shared" si="21" ref="H24:H31">(H$32-H$22)/10+H23</f>
        <v>150.2</v>
      </c>
      <c r="J24" s="36">
        <v>7258</v>
      </c>
      <c r="K24" s="35" t="s">
        <v>59</v>
      </c>
      <c r="L24" s="22"/>
      <c r="N24" s="14" t="s">
        <v>62</v>
      </c>
    </row>
    <row r="25" spans="2:12" ht="12.75">
      <c r="B25" s="14">
        <v>6374.3</v>
      </c>
      <c r="C25" s="23">
        <f t="shared" si="16"/>
        <v>38575.90000000001</v>
      </c>
      <c r="D25" s="14">
        <f t="shared" si="17"/>
        <v>2200882.8000000003</v>
      </c>
      <c r="E25" s="14">
        <f t="shared" si="18"/>
        <v>94.1</v>
      </c>
      <c r="F25" s="14">
        <f t="shared" si="19"/>
        <v>60.27484375000001</v>
      </c>
      <c r="G25" s="14">
        <f t="shared" si="20"/>
        <v>56.199999999999996</v>
      </c>
      <c r="H25" s="14">
        <f t="shared" si="21"/>
        <v>150.29999999999998</v>
      </c>
      <c r="J25" s="37">
        <f>J22-J23-J24</f>
        <v>202778</v>
      </c>
      <c r="K25" s="38" t="s">
        <v>60</v>
      </c>
      <c r="L25" s="39"/>
    </row>
    <row r="26" spans="2:12" ht="12.75">
      <c r="B26" s="14">
        <v>6374.4</v>
      </c>
      <c r="C26" s="23">
        <f t="shared" si="16"/>
        <v>38656.20000000001</v>
      </c>
      <c r="D26" s="14">
        <f t="shared" si="17"/>
        <v>2204756.4000000004</v>
      </c>
      <c r="E26" s="14">
        <f t="shared" si="18"/>
        <v>93.89999999999999</v>
      </c>
      <c r="F26" s="14">
        <f t="shared" si="19"/>
        <v>60.40031250000001</v>
      </c>
      <c r="G26" s="14">
        <f t="shared" si="20"/>
        <v>56.099999999999994</v>
      </c>
      <c r="H26" s="14">
        <f t="shared" si="21"/>
        <v>150.39999999999998</v>
      </c>
      <c r="J26" s="41" t="s">
        <v>57</v>
      </c>
      <c r="K26" s="42"/>
      <c r="L26" s="43"/>
    </row>
    <row r="27" spans="2:8" ht="12.75">
      <c r="B27" s="14">
        <v>6374.5</v>
      </c>
      <c r="C27" s="23">
        <f t="shared" si="16"/>
        <v>38736.500000000015</v>
      </c>
      <c r="D27" s="14">
        <f t="shared" si="17"/>
        <v>2208630.0000000005</v>
      </c>
      <c r="E27" s="14">
        <f t="shared" si="18"/>
        <v>93.69999999999999</v>
      </c>
      <c r="F27" s="14">
        <f t="shared" si="19"/>
        <v>60.525781250000016</v>
      </c>
      <c r="G27" s="14">
        <f t="shared" si="20"/>
        <v>55.99999999999999</v>
      </c>
      <c r="H27" s="14">
        <f t="shared" si="21"/>
        <v>150.49999999999997</v>
      </c>
    </row>
    <row r="28" spans="2:8" ht="12.75">
      <c r="B28" s="14">
        <v>6374.6</v>
      </c>
      <c r="C28" s="23">
        <f t="shared" si="16"/>
        <v>38816.80000000002</v>
      </c>
      <c r="D28" s="14">
        <f t="shared" si="17"/>
        <v>2212503.6000000006</v>
      </c>
      <c r="E28" s="14">
        <f t="shared" si="18"/>
        <v>93.49999999999999</v>
      </c>
      <c r="F28" s="14">
        <f t="shared" si="19"/>
        <v>60.65125000000002</v>
      </c>
      <c r="G28" s="14">
        <f t="shared" si="20"/>
        <v>55.89999999999999</v>
      </c>
      <c r="H28" s="14">
        <f t="shared" si="21"/>
        <v>150.59999999999997</v>
      </c>
    </row>
    <row r="29" spans="2:8" ht="12.75">
      <c r="B29" s="14">
        <v>6374.7</v>
      </c>
      <c r="C29" s="23">
        <f t="shared" si="16"/>
        <v>38897.10000000002</v>
      </c>
      <c r="D29" s="14">
        <f t="shared" si="17"/>
        <v>2216377.2000000007</v>
      </c>
      <c r="E29" s="14">
        <f t="shared" si="18"/>
        <v>93.29999999999998</v>
      </c>
      <c r="F29" s="14">
        <f t="shared" si="19"/>
        <v>60.77671875000002</v>
      </c>
      <c r="G29" s="14">
        <f t="shared" si="20"/>
        <v>55.79999999999999</v>
      </c>
      <c r="H29" s="14">
        <f t="shared" si="21"/>
        <v>150.69999999999996</v>
      </c>
    </row>
    <row r="30" spans="2:8" ht="12.75">
      <c r="B30" s="14">
        <v>6374.8</v>
      </c>
      <c r="C30" s="23">
        <f t="shared" si="16"/>
        <v>38977.40000000002</v>
      </c>
      <c r="D30" s="14">
        <f t="shared" si="17"/>
        <v>2220250.8000000007</v>
      </c>
      <c r="E30" s="14">
        <f t="shared" si="18"/>
        <v>93.09999999999998</v>
      </c>
      <c r="F30" s="14">
        <f t="shared" si="19"/>
        <v>60.902187500000025</v>
      </c>
      <c r="G30" s="14">
        <f t="shared" si="20"/>
        <v>55.69999999999999</v>
      </c>
      <c r="H30" s="14">
        <f t="shared" si="21"/>
        <v>150.79999999999995</v>
      </c>
    </row>
    <row r="31" spans="2:8" ht="12.75">
      <c r="B31" s="14">
        <v>6374.9</v>
      </c>
      <c r="C31" s="23">
        <f t="shared" si="16"/>
        <v>39057.700000000026</v>
      </c>
      <c r="D31" s="14">
        <f t="shared" si="17"/>
        <v>2224124.400000001</v>
      </c>
      <c r="E31" s="14">
        <f t="shared" si="18"/>
        <v>92.89999999999998</v>
      </c>
      <c r="F31" s="14">
        <f t="shared" si="19"/>
        <v>61.02765625000003</v>
      </c>
      <c r="G31" s="14">
        <f t="shared" si="20"/>
        <v>55.59999999999999</v>
      </c>
      <c r="H31" s="14">
        <f t="shared" si="21"/>
        <v>150.89999999999995</v>
      </c>
    </row>
    <row r="32" spans="2:8" ht="12.75">
      <c r="B32" s="14">
        <v>6375</v>
      </c>
      <c r="C32" s="23">
        <v>39138</v>
      </c>
      <c r="D32" s="14">
        <v>2227998</v>
      </c>
      <c r="E32" s="14">
        <v>92.7</v>
      </c>
      <c r="F32" s="14">
        <f>C32/640</f>
        <v>61.153125</v>
      </c>
      <c r="G32" s="14">
        <v>55.5</v>
      </c>
      <c r="H32" s="14">
        <v>151</v>
      </c>
    </row>
    <row r="33" spans="2:8" ht="12.75">
      <c r="B33" s="14">
        <v>6375.1</v>
      </c>
      <c r="C33" s="23">
        <f aca="true" t="shared" si="22" ref="C33:H33">(C$42-C$32)/10+C32</f>
        <v>39218.4</v>
      </c>
      <c r="D33" s="14">
        <f t="shared" si="22"/>
        <v>2231952</v>
      </c>
      <c r="E33" s="14">
        <f t="shared" si="22"/>
        <v>92.51</v>
      </c>
      <c r="F33" s="14">
        <f t="shared" si="22"/>
        <v>61.27875</v>
      </c>
      <c r="G33" s="14">
        <f t="shared" si="22"/>
        <v>55.48</v>
      </c>
      <c r="H33" s="14">
        <f t="shared" si="22"/>
        <v>151.1</v>
      </c>
    </row>
    <row r="34" spans="2:8" ht="12.75">
      <c r="B34" s="14">
        <v>6375.2</v>
      </c>
      <c r="C34" s="23">
        <f aca="true" t="shared" si="23" ref="C34:C41">(C$42-C$32)/10+C33</f>
        <v>39298.8</v>
      </c>
      <c r="D34" s="14">
        <f aca="true" t="shared" si="24" ref="D34:D41">(D$42-D$32)/10+D33</f>
        <v>2235906</v>
      </c>
      <c r="E34" s="14">
        <f aca="true" t="shared" si="25" ref="E34:E41">(E$42-E$32)/10+E33</f>
        <v>92.32000000000001</v>
      </c>
      <c r="F34" s="14">
        <f aca="true" t="shared" si="26" ref="F34:F41">(F$42-F$32)/10+F33</f>
        <v>61.404375</v>
      </c>
      <c r="G34" s="14">
        <f aca="true" t="shared" si="27" ref="G34:G41">(G$42-G$32)/10+G33</f>
        <v>55.459999999999994</v>
      </c>
      <c r="H34" s="14">
        <f aca="true" t="shared" si="28" ref="H34:H41">(H$42-H$32)/10+H33</f>
        <v>151.2</v>
      </c>
    </row>
    <row r="35" spans="2:8" ht="12.75">
      <c r="B35" s="14">
        <v>6375.3</v>
      </c>
      <c r="C35" s="23">
        <f t="shared" si="23"/>
        <v>39379.200000000004</v>
      </c>
      <c r="D35" s="14">
        <f t="shared" si="24"/>
        <v>2239860</v>
      </c>
      <c r="E35" s="14">
        <f t="shared" si="25"/>
        <v>92.13000000000001</v>
      </c>
      <c r="F35" s="14">
        <f t="shared" si="26"/>
        <v>61.53</v>
      </c>
      <c r="G35" s="14">
        <f t="shared" si="27"/>
        <v>55.43999999999999</v>
      </c>
      <c r="H35" s="14">
        <f t="shared" si="28"/>
        <v>151.29999999999998</v>
      </c>
    </row>
    <row r="36" spans="2:8" ht="12.75">
      <c r="B36" s="14">
        <v>6375.4</v>
      </c>
      <c r="C36" s="23">
        <f t="shared" si="23"/>
        <v>39459.600000000006</v>
      </c>
      <c r="D36" s="14">
        <f t="shared" si="24"/>
        <v>2243814</v>
      </c>
      <c r="E36" s="14">
        <f t="shared" si="25"/>
        <v>91.94000000000001</v>
      </c>
      <c r="F36" s="14">
        <f t="shared" si="26"/>
        <v>61.655625</v>
      </c>
      <c r="G36" s="14">
        <f t="shared" si="27"/>
        <v>55.41999999999999</v>
      </c>
      <c r="H36" s="14">
        <f t="shared" si="28"/>
        <v>151.39999999999998</v>
      </c>
    </row>
    <row r="37" spans="2:8" ht="12.75">
      <c r="B37" s="14">
        <v>6375.5</v>
      </c>
      <c r="C37" s="23">
        <f t="shared" si="23"/>
        <v>39540.00000000001</v>
      </c>
      <c r="D37" s="14">
        <f t="shared" si="24"/>
        <v>2247768</v>
      </c>
      <c r="E37" s="14">
        <f t="shared" si="25"/>
        <v>91.75000000000001</v>
      </c>
      <c r="F37" s="14">
        <f t="shared" si="26"/>
        <v>61.78125</v>
      </c>
      <c r="G37" s="14">
        <f t="shared" si="27"/>
        <v>55.399999999999984</v>
      </c>
      <c r="H37" s="14">
        <f t="shared" si="28"/>
        <v>151.49999999999997</v>
      </c>
    </row>
    <row r="38" spans="2:8" ht="12.75">
      <c r="B38" s="14">
        <v>6375.6</v>
      </c>
      <c r="C38" s="23">
        <f t="shared" si="23"/>
        <v>39620.40000000001</v>
      </c>
      <c r="D38" s="14">
        <f t="shared" si="24"/>
        <v>2251722</v>
      </c>
      <c r="E38" s="14">
        <f t="shared" si="25"/>
        <v>91.56000000000002</v>
      </c>
      <c r="F38" s="14">
        <f t="shared" si="26"/>
        <v>61.906875</v>
      </c>
      <c r="G38" s="14">
        <f t="shared" si="27"/>
        <v>55.37999999999998</v>
      </c>
      <c r="H38" s="14">
        <f t="shared" si="28"/>
        <v>151.59999999999997</v>
      </c>
    </row>
    <row r="39" spans="2:8" ht="12.75">
      <c r="B39" s="14">
        <v>6375.7</v>
      </c>
      <c r="C39" s="23">
        <f t="shared" si="23"/>
        <v>39700.80000000001</v>
      </c>
      <c r="D39" s="14">
        <f t="shared" si="24"/>
        <v>2255676</v>
      </c>
      <c r="E39" s="14">
        <f t="shared" si="25"/>
        <v>91.37000000000002</v>
      </c>
      <c r="F39" s="14">
        <f t="shared" si="26"/>
        <v>62.0325</v>
      </c>
      <c r="G39" s="14">
        <f t="shared" si="27"/>
        <v>55.35999999999998</v>
      </c>
      <c r="H39" s="14">
        <f t="shared" si="28"/>
        <v>151.69999999999996</v>
      </c>
    </row>
    <row r="40" spans="2:8" ht="12.75">
      <c r="B40" s="14">
        <v>6375.8</v>
      </c>
      <c r="C40" s="23">
        <f t="shared" si="23"/>
        <v>39781.20000000001</v>
      </c>
      <c r="D40" s="14">
        <f t="shared" si="24"/>
        <v>2259630</v>
      </c>
      <c r="E40" s="14">
        <f t="shared" si="25"/>
        <v>91.18000000000002</v>
      </c>
      <c r="F40" s="14">
        <f t="shared" si="26"/>
        <v>62.158125</v>
      </c>
      <c r="G40" s="14">
        <f t="shared" si="27"/>
        <v>55.339999999999975</v>
      </c>
      <c r="H40" s="14">
        <f t="shared" si="28"/>
        <v>151.79999999999995</v>
      </c>
    </row>
    <row r="41" spans="2:8" ht="12.75">
      <c r="B41" s="14">
        <v>6375.9</v>
      </c>
      <c r="C41" s="23">
        <f t="shared" si="23"/>
        <v>39861.60000000001</v>
      </c>
      <c r="D41" s="14">
        <f t="shared" si="24"/>
        <v>2263584</v>
      </c>
      <c r="E41" s="14">
        <f t="shared" si="25"/>
        <v>90.99000000000002</v>
      </c>
      <c r="F41" s="14">
        <f t="shared" si="26"/>
        <v>62.28375</v>
      </c>
      <c r="G41" s="14">
        <f t="shared" si="27"/>
        <v>55.31999999999997</v>
      </c>
      <c r="H41" s="14">
        <f t="shared" si="28"/>
        <v>151.89999999999995</v>
      </c>
    </row>
    <row r="42" spans="2:8" ht="12.75">
      <c r="B42" s="14">
        <v>6376</v>
      </c>
      <c r="C42" s="23">
        <v>39942</v>
      </c>
      <c r="D42" s="14">
        <v>2267538</v>
      </c>
      <c r="E42" s="14">
        <v>90.8</v>
      </c>
      <c r="F42" s="14">
        <f>C42/640</f>
        <v>62.409375</v>
      </c>
      <c r="G42" s="14">
        <v>55.3</v>
      </c>
      <c r="H42" s="15">
        <v>152</v>
      </c>
    </row>
    <row r="43" spans="2:8" ht="12.75">
      <c r="B43" s="14">
        <v>6376.1</v>
      </c>
      <c r="C43" s="23">
        <f aca="true" t="shared" si="29" ref="C43:H43">(C$52-C$42)/10+C42</f>
        <v>40022.3</v>
      </c>
      <c r="D43" s="14">
        <f t="shared" si="29"/>
        <v>2271572.4</v>
      </c>
      <c r="E43" s="14">
        <f t="shared" si="29"/>
        <v>90.71</v>
      </c>
      <c r="F43" s="14">
        <f t="shared" si="29"/>
        <v>62.53484375</v>
      </c>
      <c r="G43" s="14">
        <f t="shared" si="29"/>
        <v>55.349999999999994</v>
      </c>
      <c r="H43" s="14">
        <f t="shared" si="29"/>
        <v>152.1</v>
      </c>
    </row>
    <row r="44" spans="2:8" ht="12.75">
      <c r="B44" s="14">
        <v>6376.2</v>
      </c>
      <c r="C44" s="23">
        <f aca="true" t="shared" si="30" ref="C44:C51">(C$52-C$42)/10+C43</f>
        <v>40102.600000000006</v>
      </c>
      <c r="D44" s="14">
        <f aca="true" t="shared" si="31" ref="D44:D51">(D$52-D$42)/10+D43</f>
        <v>2275606.8</v>
      </c>
      <c r="E44" s="14">
        <f aca="true" t="shared" si="32" ref="E44:E51">(E$52-E$42)/10+E43</f>
        <v>90.61999999999999</v>
      </c>
      <c r="F44" s="14">
        <f aca="true" t="shared" si="33" ref="F44:F51">(F$52-F$42)/10+F43</f>
        <v>62.6603125</v>
      </c>
      <c r="G44" s="14">
        <f aca="true" t="shared" si="34" ref="G44:G51">(G$52-G$42)/10+G43</f>
        <v>55.39999999999999</v>
      </c>
      <c r="H44" s="14">
        <f aca="true" t="shared" si="35" ref="H44:H51">(H$52-H$42)/10+H43</f>
        <v>152.2</v>
      </c>
    </row>
    <row r="45" spans="2:8" ht="12.75">
      <c r="B45" s="14">
        <v>6376.3</v>
      </c>
      <c r="C45" s="23">
        <f t="shared" si="30"/>
        <v>40182.90000000001</v>
      </c>
      <c r="D45" s="14">
        <f t="shared" si="31"/>
        <v>2279641.1999999997</v>
      </c>
      <c r="E45" s="14">
        <f t="shared" si="32"/>
        <v>90.52999999999999</v>
      </c>
      <c r="F45" s="14">
        <f t="shared" si="33"/>
        <v>62.78578125000001</v>
      </c>
      <c r="G45" s="14">
        <f t="shared" si="34"/>
        <v>55.44999999999999</v>
      </c>
      <c r="H45" s="14">
        <f t="shared" si="35"/>
        <v>152.29999999999998</v>
      </c>
    </row>
    <row r="46" spans="2:8" ht="12.75">
      <c r="B46" s="14">
        <v>6376.4</v>
      </c>
      <c r="C46" s="23">
        <f t="shared" si="30"/>
        <v>40263.20000000001</v>
      </c>
      <c r="D46" s="14">
        <f t="shared" si="31"/>
        <v>2283675.5999999996</v>
      </c>
      <c r="E46" s="14">
        <f t="shared" si="32"/>
        <v>90.43999999999998</v>
      </c>
      <c r="F46" s="14">
        <f t="shared" si="33"/>
        <v>62.91125000000001</v>
      </c>
      <c r="G46" s="14">
        <f t="shared" si="34"/>
        <v>55.499999999999986</v>
      </c>
      <c r="H46" s="14">
        <f t="shared" si="35"/>
        <v>152.39999999999998</v>
      </c>
    </row>
    <row r="47" spans="2:8" ht="12.75">
      <c r="B47" s="14">
        <v>6376.5</v>
      </c>
      <c r="C47" s="23">
        <f t="shared" si="30"/>
        <v>40343.500000000015</v>
      </c>
      <c r="D47" s="14">
        <f t="shared" si="31"/>
        <v>2287709.9999999995</v>
      </c>
      <c r="E47" s="14">
        <f t="shared" si="32"/>
        <v>90.34999999999998</v>
      </c>
      <c r="F47" s="14">
        <f t="shared" si="33"/>
        <v>63.03671875000001</v>
      </c>
      <c r="G47" s="14">
        <f t="shared" si="34"/>
        <v>55.54999999999998</v>
      </c>
      <c r="H47" s="14">
        <f t="shared" si="35"/>
        <v>152.49999999999997</v>
      </c>
    </row>
    <row r="48" spans="2:8" ht="12.75">
      <c r="B48" s="14">
        <v>6376.6</v>
      </c>
      <c r="C48" s="23">
        <f t="shared" si="30"/>
        <v>40423.80000000002</v>
      </c>
      <c r="D48" s="14">
        <f t="shared" si="31"/>
        <v>2291744.3999999994</v>
      </c>
      <c r="E48" s="14">
        <f t="shared" si="32"/>
        <v>90.25999999999998</v>
      </c>
      <c r="F48" s="14">
        <f t="shared" si="33"/>
        <v>63.162187500000016</v>
      </c>
      <c r="G48" s="14">
        <f t="shared" si="34"/>
        <v>55.59999999999998</v>
      </c>
      <c r="H48" s="14">
        <f t="shared" si="35"/>
        <v>152.59999999999997</v>
      </c>
    </row>
    <row r="49" spans="2:8" ht="12.75">
      <c r="B49" s="14">
        <v>6376.7</v>
      </c>
      <c r="C49" s="23">
        <f t="shared" si="30"/>
        <v>40504.10000000002</v>
      </c>
      <c r="D49" s="14">
        <f t="shared" si="31"/>
        <v>2295778.7999999993</v>
      </c>
      <c r="E49" s="14">
        <f t="shared" si="32"/>
        <v>90.16999999999997</v>
      </c>
      <c r="F49" s="14">
        <f t="shared" si="33"/>
        <v>63.28765625000002</v>
      </c>
      <c r="G49" s="14">
        <f t="shared" si="34"/>
        <v>55.64999999999998</v>
      </c>
      <c r="H49" s="14">
        <f t="shared" si="35"/>
        <v>152.69999999999996</v>
      </c>
    </row>
    <row r="50" spans="2:8" ht="12.75">
      <c r="B50" s="14">
        <v>6376.8</v>
      </c>
      <c r="C50" s="23">
        <f t="shared" si="30"/>
        <v>40584.40000000002</v>
      </c>
      <c r="D50" s="14">
        <f t="shared" si="31"/>
        <v>2299813.1999999993</v>
      </c>
      <c r="E50" s="14">
        <f t="shared" si="32"/>
        <v>90.07999999999997</v>
      </c>
      <c r="F50" s="14">
        <f t="shared" si="33"/>
        <v>63.41312500000002</v>
      </c>
      <c r="G50" s="14">
        <f t="shared" si="34"/>
        <v>55.699999999999974</v>
      </c>
      <c r="H50" s="14">
        <f t="shared" si="35"/>
        <v>152.79999999999995</v>
      </c>
    </row>
    <row r="51" spans="2:8" ht="12.75">
      <c r="B51" s="14">
        <v>6376.9</v>
      </c>
      <c r="C51" s="23">
        <f t="shared" si="30"/>
        <v>40664.700000000026</v>
      </c>
      <c r="D51" s="14">
        <f t="shared" si="31"/>
        <v>2303847.599999999</v>
      </c>
      <c r="E51" s="14">
        <f t="shared" si="32"/>
        <v>89.98999999999997</v>
      </c>
      <c r="F51" s="14">
        <f t="shared" si="33"/>
        <v>63.538593750000025</v>
      </c>
      <c r="G51" s="14">
        <f t="shared" si="34"/>
        <v>55.74999999999997</v>
      </c>
      <c r="H51" s="14">
        <f t="shared" si="35"/>
        <v>152.89999999999995</v>
      </c>
    </row>
    <row r="52" spans="2:8" ht="12.75">
      <c r="B52" s="14">
        <v>6377</v>
      </c>
      <c r="C52" s="23">
        <v>40745</v>
      </c>
      <c r="D52" s="14">
        <v>2307882</v>
      </c>
      <c r="E52" s="14">
        <v>89.9</v>
      </c>
      <c r="F52" s="14">
        <f>C52/640</f>
        <v>63.6640625</v>
      </c>
      <c r="G52" s="14">
        <v>55.8</v>
      </c>
      <c r="H52" s="14">
        <v>153</v>
      </c>
    </row>
    <row r="53" spans="2:8" ht="12.75">
      <c r="B53" s="14">
        <v>6377.1</v>
      </c>
      <c r="C53" s="23">
        <f aca="true" t="shared" si="36" ref="C53:H53">(C$62-C$52)/10+C52</f>
        <v>40825.3</v>
      </c>
      <c r="D53" s="14">
        <f t="shared" si="36"/>
        <v>2311996.6</v>
      </c>
      <c r="E53" s="14">
        <f t="shared" si="36"/>
        <v>89.79</v>
      </c>
      <c r="F53" s="14">
        <f t="shared" si="36"/>
        <v>63.78953125</v>
      </c>
      <c r="G53" s="14">
        <f t="shared" si="36"/>
        <v>55.82</v>
      </c>
      <c r="H53" s="14">
        <f t="shared" si="36"/>
        <v>153.1</v>
      </c>
    </row>
    <row r="54" spans="2:8" ht="12.75">
      <c r="B54" s="14">
        <v>6377.2</v>
      </c>
      <c r="C54" s="23">
        <f aca="true" t="shared" si="37" ref="C54:C61">(C$62-C$52)/10+C53</f>
        <v>40905.600000000006</v>
      </c>
      <c r="D54" s="14">
        <f aca="true" t="shared" si="38" ref="D54:D61">(D$62-D$52)/10+D53</f>
        <v>2316111.2</v>
      </c>
      <c r="E54" s="14">
        <f aca="true" t="shared" si="39" ref="E54:E61">(E$62-E$52)/10+E53</f>
        <v>89.68</v>
      </c>
      <c r="F54" s="14">
        <f aca="true" t="shared" si="40" ref="F54:F61">(F$62-F$52)/10+F53</f>
        <v>63.915000000000006</v>
      </c>
      <c r="G54" s="14">
        <f aca="true" t="shared" si="41" ref="G54:G61">(G$62-G$52)/10+G53</f>
        <v>55.84</v>
      </c>
      <c r="H54" s="14">
        <f aca="true" t="shared" si="42" ref="H54:H61">(H$62-H$52)/10+H53</f>
        <v>153.2</v>
      </c>
    </row>
    <row r="55" spans="2:8" ht="12.75">
      <c r="B55" s="14">
        <v>6377.3</v>
      </c>
      <c r="C55" s="23">
        <f t="shared" si="37"/>
        <v>40985.90000000001</v>
      </c>
      <c r="D55" s="14">
        <f t="shared" si="38"/>
        <v>2320225.8000000003</v>
      </c>
      <c r="E55" s="14">
        <f t="shared" si="39"/>
        <v>89.57000000000001</v>
      </c>
      <c r="F55" s="14">
        <f t="shared" si="40"/>
        <v>64.04046875</v>
      </c>
      <c r="G55" s="14">
        <f t="shared" si="41"/>
        <v>55.86000000000001</v>
      </c>
      <c r="H55" s="14">
        <f t="shared" si="42"/>
        <v>153.29999999999998</v>
      </c>
    </row>
    <row r="56" spans="2:8" ht="12.75">
      <c r="B56" s="14">
        <v>6377.4</v>
      </c>
      <c r="C56" s="23">
        <f t="shared" si="37"/>
        <v>41066.20000000001</v>
      </c>
      <c r="D56" s="14">
        <f t="shared" si="38"/>
        <v>2324340.4000000004</v>
      </c>
      <c r="E56" s="14">
        <f t="shared" si="39"/>
        <v>89.46000000000001</v>
      </c>
      <c r="F56" s="14">
        <f t="shared" si="40"/>
        <v>64.1659375</v>
      </c>
      <c r="G56" s="14">
        <f t="shared" si="41"/>
        <v>55.88000000000001</v>
      </c>
      <c r="H56" s="14">
        <f t="shared" si="42"/>
        <v>153.39999999999998</v>
      </c>
    </row>
    <row r="57" spans="2:8" ht="12.75">
      <c r="B57" s="14">
        <v>6377.5</v>
      </c>
      <c r="C57" s="23">
        <f t="shared" si="37"/>
        <v>41146.500000000015</v>
      </c>
      <c r="D57" s="14">
        <f t="shared" si="38"/>
        <v>2328455.0000000005</v>
      </c>
      <c r="E57" s="14">
        <f t="shared" si="39"/>
        <v>89.35000000000001</v>
      </c>
      <c r="F57" s="14">
        <f t="shared" si="40"/>
        <v>64.29140625</v>
      </c>
      <c r="G57" s="14">
        <f t="shared" si="41"/>
        <v>55.90000000000001</v>
      </c>
      <c r="H57" s="14">
        <f t="shared" si="42"/>
        <v>153.49999999999997</v>
      </c>
    </row>
    <row r="58" spans="2:8" ht="12.75">
      <c r="B58" s="14">
        <v>6377.6</v>
      </c>
      <c r="C58" s="23">
        <f t="shared" si="37"/>
        <v>41226.80000000002</v>
      </c>
      <c r="D58" s="14">
        <f t="shared" si="38"/>
        <v>2332569.6000000006</v>
      </c>
      <c r="E58" s="14">
        <f t="shared" si="39"/>
        <v>89.24000000000001</v>
      </c>
      <c r="F58" s="14">
        <f t="shared" si="40"/>
        <v>64.41687499999999</v>
      </c>
      <c r="G58" s="14">
        <f t="shared" si="41"/>
        <v>55.920000000000016</v>
      </c>
      <c r="H58" s="14">
        <f t="shared" si="42"/>
        <v>153.59999999999997</v>
      </c>
    </row>
    <row r="59" spans="2:8" ht="12.75">
      <c r="B59" s="14">
        <v>6377.7</v>
      </c>
      <c r="C59" s="23">
        <f t="shared" si="37"/>
        <v>41307.10000000002</v>
      </c>
      <c r="D59" s="14">
        <f t="shared" si="38"/>
        <v>2336684.2000000007</v>
      </c>
      <c r="E59" s="14">
        <f t="shared" si="39"/>
        <v>89.13000000000001</v>
      </c>
      <c r="F59" s="14">
        <f t="shared" si="40"/>
        <v>64.54234374999999</v>
      </c>
      <c r="G59" s="14">
        <f t="shared" si="41"/>
        <v>55.94000000000002</v>
      </c>
      <c r="H59" s="14">
        <f t="shared" si="42"/>
        <v>153.69999999999996</v>
      </c>
    </row>
    <row r="60" spans="2:8" ht="12.75">
      <c r="B60" s="14">
        <v>6377.8</v>
      </c>
      <c r="C60" s="23">
        <f t="shared" si="37"/>
        <v>41387.40000000002</v>
      </c>
      <c r="D60" s="14">
        <f t="shared" si="38"/>
        <v>2340798.8000000007</v>
      </c>
      <c r="E60" s="14">
        <f t="shared" si="39"/>
        <v>89.02000000000001</v>
      </c>
      <c r="F60" s="14">
        <f t="shared" si="40"/>
        <v>64.66781249999998</v>
      </c>
      <c r="G60" s="14">
        <f t="shared" si="41"/>
        <v>55.96000000000002</v>
      </c>
      <c r="H60" s="14">
        <f t="shared" si="42"/>
        <v>153.79999999999995</v>
      </c>
    </row>
    <row r="61" spans="2:8" ht="12.75">
      <c r="B61" s="14">
        <v>6377.9</v>
      </c>
      <c r="C61" s="23">
        <f t="shared" si="37"/>
        <v>41467.700000000026</v>
      </c>
      <c r="D61" s="14">
        <f t="shared" si="38"/>
        <v>2344913.400000001</v>
      </c>
      <c r="E61" s="14">
        <f t="shared" si="39"/>
        <v>88.91000000000001</v>
      </c>
      <c r="F61" s="14">
        <f t="shared" si="40"/>
        <v>64.79328124999998</v>
      </c>
      <c r="G61" s="14">
        <f t="shared" si="41"/>
        <v>55.980000000000025</v>
      </c>
      <c r="H61" s="14">
        <f t="shared" si="42"/>
        <v>153.89999999999995</v>
      </c>
    </row>
    <row r="62" spans="2:8" ht="12.75">
      <c r="B62" s="14">
        <v>6378</v>
      </c>
      <c r="C62" s="23">
        <v>41548</v>
      </c>
      <c r="D62" s="14">
        <v>2349028</v>
      </c>
      <c r="E62" s="14">
        <v>88.8</v>
      </c>
      <c r="F62" s="14">
        <f>C62/640</f>
        <v>64.91875</v>
      </c>
      <c r="G62" s="14">
        <v>56</v>
      </c>
      <c r="H62" s="15">
        <v>154</v>
      </c>
    </row>
    <row r="63" spans="2:8" ht="12.75">
      <c r="B63" s="14">
        <v>6378.1</v>
      </c>
      <c r="C63" s="23">
        <f aca="true" t="shared" si="43" ref="C63:H63">(C$72-C$62)/10+C62</f>
        <v>41628.4</v>
      </c>
      <c r="D63" s="14">
        <f t="shared" si="43"/>
        <v>2353223</v>
      </c>
      <c r="E63" s="14">
        <f t="shared" si="43"/>
        <v>88.59</v>
      </c>
      <c r="F63" s="14">
        <f t="shared" si="43"/>
        <v>65.044375</v>
      </c>
      <c r="G63" s="14">
        <f t="shared" si="43"/>
        <v>56.04</v>
      </c>
      <c r="H63" s="14">
        <f t="shared" si="43"/>
        <v>154.1</v>
      </c>
    </row>
    <row r="64" spans="2:8" ht="12.75">
      <c r="B64" s="14">
        <v>6378.2</v>
      </c>
      <c r="C64" s="23">
        <f aca="true" t="shared" si="44" ref="C64:C71">(C$72-C$62)/10+C63</f>
        <v>41708.8</v>
      </c>
      <c r="D64" s="14">
        <f aca="true" t="shared" si="45" ref="D64:D71">(D$72-D$62)/10+D63</f>
        <v>2357418</v>
      </c>
      <c r="E64" s="14">
        <f aca="true" t="shared" si="46" ref="E64:E71">(E$72-E$62)/10+E63</f>
        <v>88.38000000000001</v>
      </c>
      <c r="F64" s="14">
        <f aca="true" t="shared" si="47" ref="F64:F71">(F$72-F$62)/10+F63</f>
        <v>65.17</v>
      </c>
      <c r="G64" s="14">
        <f aca="true" t="shared" si="48" ref="G64:G71">(G$72-G$62)/10+G63</f>
        <v>56.08</v>
      </c>
      <c r="H64" s="14">
        <f aca="true" t="shared" si="49" ref="H64:H71">(H$72-H$62)/10+H63</f>
        <v>154.2</v>
      </c>
    </row>
    <row r="65" spans="2:8" ht="12.75">
      <c r="B65" s="14">
        <v>6378.3</v>
      </c>
      <c r="C65" s="23">
        <f t="shared" si="44"/>
        <v>41789.200000000004</v>
      </c>
      <c r="D65" s="14">
        <f t="shared" si="45"/>
        <v>2361613</v>
      </c>
      <c r="E65" s="14">
        <f t="shared" si="46"/>
        <v>88.17000000000002</v>
      </c>
      <c r="F65" s="14">
        <f t="shared" si="47"/>
        <v>65.295625</v>
      </c>
      <c r="G65" s="14">
        <f t="shared" si="48"/>
        <v>56.12</v>
      </c>
      <c r="H65" s="14">
        <f t="shared" si="49"/>
        <v>154.29999999999998</v>
      </c>
    </row>
    <row r="66" spans="2:8" ht="12.75">
      <c r="B66" s="14">
        <v>6378.4</v>
      </c>
      <c r="C66" s="23">
        <f t="shared" si="44"/>
        <v>41869.600000000006</v>
      </c>
      <c r="D66" s="14">
        <f t="shared" si="45"/>
        <v>2365808</v>
      </c>
      <c r="E66" s="14">
        <f t="shared" si="46"/>
        <v>87.96000000000002</v>
      </c>
      <c r="F66" s="14">
        <f t="shared" si="47"/>
        <v>65.42125</v>
      </c>
      <c r="G66" s="14">
        <f t="shared" si="48"/>
        <v>56.16</v>
      </c>
      <c r="H66" s="14">
        <f t="shared" si="49"/>
        <v>154.39999999999998</v>
      </c>
    </row>
    <row r="67" spans="2:8" ht="12.75">
      <c r="B67" s="14">
        <v>6378.5</v>
      </c>
      <c r="C67" s="23">
        <f t="shared" si="44"/>
        <v>41950.00000000001</v>
      </c>
      <c r="D67" s="14">
        <f t="shared" si="45"/>
        <v>2370003</v>
      </c>
      <c r="E67" s="14">
        <f t="shared" si="46"/>
        <v>87.75000000000003</v>
      </c>
      <c r="F67" s="14">
        <f t="shared" si="47"/>
        <v>65.546875</v>
      </c>
      <c r="G67" s="14">
        <f t="shared" si="48"/>
        <v>56.199999999999996</v>
      </c>
      <c r="H67" s="14">
        <f t="shared" si="49"/>
        <v>154.49999999999997</v>
      </c>
    </row>
    <row r="68" spans="2:8" ht="12.75">
      <c r="B68" s="14">
        <v>6378.6</v>
      </c>
      <c r="C68" s="23">
        <f t="shared" si="44"/>
        <v>42030.40000000001</v>
      </c>
      <c r="D68" s="14">
        <f t="shared" si="45"/>
        <v>2374198</v>
      </c>
      <c r="E68" s="14">
        <f t="shared" si="46"/>
        <v>87.54000000000003</v>
      </c>
      <c r="F68" s="14">
        <f t="shared" si="47"/>
        <v>65.6725</v>
      </c>
      <c r="G68" s="14">
        <f t="shared" si="48"/>
        <v>56.239999999999995</v>
      </c>
      <c r="H68" s="14">
        <f t="shared" si="49"/>
        <v>154.59999999999997</v>
      </c>
    </row>
    <row r="69" spans="2:8" ht="12.75">
      <c r="B69" s="14">
        <v>6378.7</v>
      </c>
      <c r="C69" s="23">
        <f t="shared" si="44"/>
        <v>42110.80000000001</v>
      </c>
      <c r="D69" s="14">
        <f t="shared" si="45"/>
        <v>2378393</v>
      </c>
      <c r="E69" s="14">
        <f t="shared" si="46"/>
        <v>87.33000000000004</v>
      </c>
      <c r="F69" s="14">
        <f t="shared" si="47"/>
        <v>65.798125</v>
      </c>
      <c r="G69" s="14">
        <f t="shared" si="48"/>
        <v>56.279999999999994</v>
      </c>
      <c r="H69" s="14">
        <f t="shared" si="49"/>
        <v>154.69999999999996</v>
      </c>
    </row>
    <row r="70" spans="2:8" ht="12.75">
      <c r="B70" s="14">
        <v>6378.8</v>
      </c>
      <c r="C70" s="23">
        <f t="shared" si="44"/>
        <v>42191.20000000001</v>
      </c>
      <c r="D70" s="14">
        <f t="shared" si="45"/>
        <v>2382588</v>
      </c>
      <c r="E70" s="14">
        <f t="shared" si="46"/>
        <v>87.12000000000005</v>
      </c>
      <c r="F70" s="14">
        <f t="shared" si="47"/>
        <v>65.92375</v>
      </c>
      <c r="G70" s="14">
        <f t="shared" si="48"/>
        <v>56.31999999999999</v>
      </c>
      <c r="H70" s="14">
        <f t="shared" si="49"/>
        <v>154.79999999999995</v>
      </c>
    </row>
    <row r="71" spans="2:8" ht="12.75">
      <c r="B71" s="14">
        <v>6378.9</v>
      </c>
      <c r="C71" s="23">
        <f t="shared" si="44"/>
        <v>42271.60000000001</v>
      </c>
      <c r="D71" s="14">
        <f t="shared" si="45"/>
        <v>2386783</v>
      </c>
      <c r="E71" s="14">
        <f t="shared" si="46"/>
        <v>86.91000000000005</v>
      </c>
      <c r="F71" s="14">
        <f t="shared" si="47"/>
        <v>66.049375</v>
      </c>
      <c r="G71" s="14">
        <f t="shared" si="48"/>
        <v>56.35999999999999</v>
      </c>
      <c r="H71" s="14">
        <f t="shared" si="49"/>
        <v>154.89999999999995</v>
      </c>
    </row>
    <row r="72" spans="2:8" ht="12.75">
      <c r="B72" s="14">
        <v>6379</v>
      </c>
      <c r="C72" s="23">
        <v>42352</v>
      </c>
      <c r="D72" s="14">
        <v>2390978</v>
      </c>
      <c r="E72" s="14">
        <v>86.7</v>
      </c>
      <c r="F72" s="14">
        <f>C72/640</f>
        <v>66.175</v>
      </c>
      <c r="G72" s="14">
        <v>56.4</v>
      </c>
      <c r="H72" s="14">
        <v>155</v>
      </c>
    </row>
    <row r="73" spans="2:8" ht="12.75">
      <c r="B73" s="14">
        <v>6379.1</v>
      </c>
      <c r="C73" s="23">
        <f aca="true" t="shared" si="50" ref="C73:H73">(C$82-C$72)/10+C72</f>
        <v>42432.3</v>
      </c>
      <c r="D73" s="14">
        <f t="shared" si="50"/>
        <v>2395253.4</v>
      </c>
      <c r="E73" s="14">
        <f t="shared" si="50"/>
        <v>86.55</v>
      </c>
      <c r="F73" s="14">
        <f t="shared" si="50"/>
        <v>66.30046875</v>
      </c>
      <c r="G73" s="14">
        <f t="shared" si="50"/>
        <v>56.35</v>
      </c>
      <c r="H73" s="14">
        <f t="shared" si="50"/>
        <v>155.1</v>
      </c>
    </row>
    <row r="74" spans="2:8" ht="12.75">
      <c r="B74" s="14">
        <v>6379.2</v>
      </c>
      <c r="C74" s="23">
        <f aca="true" t="shared" si="51" ref="C74:C81">(C$82-C$72)/10+C73</f>
        <v>42512.600000000006</v>
      </c>
      <c r="D74" s="14">
        <f aca="true" t="shared" si="52" ref="D74:D81">(D$82-D$72)/10+D73</f>
        <v>2399528.8</v>
      </c>
      <c r="E74" s="14">
        <f aca="true" t="shared" si="53" ref="E74:E81">(E$82-E$72)/10+E73</f>
        <v>86.39999999999999</v>
      </c>
      <c r="F74" s="14">
        <f aca="true" t="shared" si="54" ref="F74:F81">(F$82-F$72)/10+F73</f>
        <v>66.42593749999999</v>
      </c>
      <c r="G74" s="14">
        <f aca="true" t="shared" si="55" ref="G74:G81">(G$82-G$72)/10+G73</f>
        <v>56.300000000000004</v>
      </c>
      <c r="H74" s="14">
        <f aca="true" t="shared" si="56" ref="H74:H81">(H$82-H$72)/10+H73</f>
        <v>155.2</v>
      </c>
    </row>
    <row r="75" spans="2:8" ht="12.75">
      <c r="B75" s="14">
        <v>6379.3</v>
      </c>
      <c r="C75" s="23">
        <f t="shared" si="51"/>
        <v>42592.90000000001</v>
      </c>
      <c r="D75" s="14">
        <f t="shared" si="52"/>
        <v>2403804.1999999997</v>
      </c>
      <c r="E75" s="14">
        <f t="shared" si="53"/>
        <v>86.24999999999999</v>
      </c>
      <c r="F75" s="14">
        <f t="shared" si="54"/>
        <v>66.55140624999999</v>
      </c>
      <c r="G75" s="14">
        <f t="shared" si="55"/>
        <v>56.25000000000001</v>
      </c>
      <c r="H75" s="14">
        <f t="shared" si="56"/>
        <v>155.29999999999998</v>
      </c>
    </row>
    <row r="76" spans="2:8" ht="12.75">
      <c r="B76" s="14">
        <v>6379.4</v>
      </c>
      <c r="C76" s="23">
        <f t="shared" si="51"/>
        <v>42673.20000000001</v>
      </c>
      <c r="D76" s="14">
        <f t="shared" si="52"/>
        <v>2408079.5999999996</v>
      </c>
      <c r="E76" s="14">
        <f t="shared" si="53"/>
        <v>86.09999999999998</v>
      </c>
      <c r="F76" s="14">
        <f t="shared" si="54"/>
        <v>66.67687499999998</v>
      </c>
      <c r="G76" s="14">
        <f t="shared" si="55"/>
        <v>56.20000000000001</v>
      </c>
      <c r="H76" s="14">
        <f t="shared" si="56"/>
        <v>155.39999999999998</v>
      </c>
    </row>
    <row r="77" spans="2:8" ht="12.75">
      <c r="B77" s="14">
        <v>6379.5</v>
      </c>
      <c r="C77" s="23">
        <f t="shared" si="51"/>
        <v>42753.500000000015</v>
      </c>
      <c r="D77" s="14">
        <f t="shared" si="52"/>
        <v>2412354.9999999995</v>
      </c>
      <c r="E77" s="14">
        <f t="shared" si="53"/>
        <v>85.94999999999997</v>
      </c>
      <c r="F77" s="14">
        <f t="shared" si="54"/>
        <v>66.80234374999998</v>
      </c>
      <c r="G77" s="14">
        <f t="shared" si="55"/>
        <v>56.15000000000001</v>
      </c>
      <c r="H77" s="14">
        <f t="shared" si="56"/>
        <v>155.49999999999997</v>
      </c>
    </row>
    <row r="78" spans="2:8" ht="12.75">
      <c r="B78" s="14">
        <v>6379.6</v>
      </c>
      <c r="C78" s="23">
        <f t="shared" si="51"/>
        <v>42833.80000000002</v>
      </c>
      <c r="D78" s="14">
        <f t="shared" si="52"/>
        <v>2416630.3999999994</v>
      </c>
      <c r="E78" s="14">
        <f t="shared" si="53"/>
        <v>85.79999999999997</v>
      </c>
      <c r="F78" s="14">
        <f t="shared" si="54"/>
        <v>66.92781249999997</v>
      </c>
      <c r="G78" s="14">
        <f t="shared" si="55"/>
        <v>56.100000000000016</v>
      </c>
      <c r="H78" s="14">
        <f t="shared" si="56"/>
        <v>155.59999999999997</v>
      </c>
    </row>
    <row r="79" spans="2:8" ht="12.75">
      <c r="B79" s="14">
        <v>6379.7</v>
      </c>
      <c r="C79" s="23">
        <f t="shared" si="51"/>
        <v>42914.10000000002</v>
      </c>
      <c r="D79" s="14">
        <f t="shared" si="52"/>
        <v>2420905.7999999993</v>
      </c>
      <c r="E79" s="14">
        <f t="shared" si="53"/>
        <v>85.64999999999996</v>
      </c>
      <c r="F79" s="14">
        <f t="shared" si="54"/>
        <v>67.05328124999997</v>
      </c>
      <c r="G79" s="14">
        <f t="shared" si="55"/>
        <v>56.05000000000002</v>
      </c>
      <c r="H79" s="14">
        <f t="shared" si="56"/>
        <v>155.69999999999996</v>
      </c>
    </row>
    <row r="80" spans="2:8" ht="12.75">
      <c r="B80" s="14">
        <v>6379.8</v>
      </c>
      <c r="C80" s="23">
        <f t="shared" si="51"/>
        <v>42994.40000000002</v>
      </c>
      <c r="D80" s="14">
        <f t="shared" si="52"/>
        <v>2425181.1999999993</v>
      </c>
      <c r="E80" s="14">
        <f t="shared" si="53"/>
        <v>85.49999999999996</v>
      </c>
      <c r="F80" s="14">
        <f t="shared" si="54"/>
        <v>67.17874999999997</v>
      </c>
      <c r="G80" s="14">
        <f t="shared" si="55"/>
        <v>56.00000000000002</v>
      </c>
      <c r="H80" s="14">
        <f t="shared" si="56"/>
        <v>155.79999999999995</v>
      </c>
    </row>
    <row r="81" spans="2:8" ht="12.75">
      <c r="B81" s="14">
        <v>6379.9</v>
      </c>
      <c r="C81" s="23">
        <f t="shared" si="51"/>
        <v>43074.700000000026</v>
      </c>
      <c r="D81" s="14">
        <f t="shared" si="52"/>
        <v>2429456.599999999</v>
      </c>
      <c r="E81" s="14">
        <f t="shared" si="53"/>
        <v>85.34999999999995</v>
      </c>
      <c r="F81" s="14">
        <f t="shared" si="54"/>
        <v>67.30421874999996</v>
      </c>
      <c r="G81" s="14">
        <f t="shared" si="55"/>
        <v>55.950000000000024</v>
      </c>
      <c r="H81" s="14">
        <f t="shared" si="56"/>
        <v>155.89999999999995</v>
      </c>
    </row>
    <row r="82" spans="2:8" ht="12.75">
      <c r="B82" s="14">
        <v>6380</v>
      </c>
      <c r="C82" s="23">
        <v>43155</v>
      </c>
      <c r="D82" s="14">
        <v>2433732</v>
      </c>
      <c r="E82" s="14">
        <v>85.2</v>
      </c>
      <c r="F82" s="14">
        <f>C82/640</f>
        <v>67.4296875</v>
      </c>
      <c r="G82" s="14">
        <v>55.9</v>
      </c>
      <c r="H82" s="15">
        <v>156</v>
      </c>
    </row>
    <row r="83" spans="2:8" ht="12.75">
      <c r="B83" s="14">
        <v>6380.1</v>
      </c>
      <c r="C83" s="23">
        <f aca="true" t="shared" si="57" ref="C83:H83">(C$92-C$82)/10+C82</f>
        <v>43235.4</v>
      </c>
      <c r="D83" s="14">
        <f t="shared" si="57"/>
        <v>2438087.7</v>
      </c>
      <c r="E83" s="14">
        <f t="shared" si="57"/>
        <v>85.05</v>
      </c>
      <c r="F83" s="14">
        <f t="shared" si="57"/>
        <v>67.5553125</v>
      </c>
      <c r="G83" s="14">
        <f t="shared" si="57"/>
        <v>55.92</v>
      </c>
      <c r="H83" s="14">
        <f t="shared" si="57"/>
        <v>156.1</v>
      </c>
    </row>
    <row r="84" spans="2:8" ht="12.75">
      <c r="B84" s="14">
        <v>6380.2</v>
      </c>
      <c r="C84" s="23">
        <f aca="true" t="shared" si="58" ref="C84:C91">(C$92-C$82)/10+C83</f>
        <v>43315.8</v>
      </c>
      <c r="D84" s="14">
        <f aca="true" t="shared" si="59" ref="D84:D91">(D$92-D$82)/10+D83</f>
        <v>2442443.4000000004</v>
      </c>
      <c r="E84" s="14">
        <f aca="true" t="shared" si="60" ref="E84:E91">(E$92-E$82)/10+E83</f>
        <v>84.89999999999999</v>
      </c>
      <c r="F84" s="14">
        <f aca="true" t="shared" si="61" ref="F84:F91">(F$92-F$82)/10+F83</f>
        <v>67.6809375</v>
      </c>
      <c r="G84" s="14">
        <f aca="true" t="shared" si="62" ref="G84:G91">(G$92-G$82)/10+G83</f>
        <v>55.940000000000005</v>
      </c>
      <c r="H84" s="14">
        <f aca="true" t="shared" si="63" ref="H84:H91">(H$92-H$82)/10+H83</f>
        <v>156.2</v>
      </c>
    </row>
    <row r="85" spans="2:8" ht="12.75">
      <c r="B85" s="14">
        <v>6380.3</v>
      </c>
      <c r="C85" s="23">
        <f t="shared" si="58"/>
        <v>43396.200000000004</v>
      </c>
      <c r="D85" s="14">
        <f t="shared" si="59"/>
        <v>2446799.1000000006</v>
      </c>
      <c r="E85" s="14">
        <f t="shared" si="60"/>
        <v>84.74999999999999</v>
      </c>
      <c r="F85" s="14">
        <f t="shared" si="61"/>
        <v>67.8065625</v>
      </c>
      <c r="G85" s="14">
        <f t="shared" si="62"/>
        <v>55.96000000000001</v>
      </c>
      <c r="H85" s="14">
        <f t="shared" si="63"/>
        <v>156.29999999999998</v>
      </c>
    </row>
    <row r="86" spans="2:8" ht="12.75">
      <c r="B86" s="14">
        <v>6380.4</v>
      </c>
      <c r="C86" s="23">
        <f t="shared" si="58"/>
        <v>43476.600000000006</v>
      </c>
      <c r="D86" s="14">
        <f t="shared" si="59"/>
        <v>2451154.8000000007</v>
      </c>
      <c r="E86" s="14">
        <f t="shared" si="60"/>
        <v>84.59999999999998</v>
      </c>
      <c r="F86" s="14">
        <f t="shared" si="61"/>
        <v>67.9321875</v>
      </c>
      <c r="G86" s="14">
        <f t="shared" si="62"/>
        <v>55.98000000000001</v>
      </c>
      <c r="H86" s="14">
        <f t="shared" si="63"/>
        <v>156.39999999999998</v>
      </c>
    </row>
    <row r="87" spans="2:8" ht="12.75">
      <c r="B87" s="14">
        <v>6380.5</v>
      </c>
      <c r="C87" s="23">
        <f t="shared" si="58"/>
        <v>43557.00000000001</v>
      </c>
      <c r="D87" s="14">
        <f t="shared" si="59"/>
        <v>2455510.500000001</v>
      </c>
      <c r="E87" s="14">
        <f t="shared" si="60"/>
        <v>84.44999999999997</v>
      </c>
      <c r="F87" s="14">
        <f t="shared" si="61"/>
        <v>68.0578125</v>
      </c>
      <c r="G87" s="14">
        <f t="shared" si="62"/>
        <v>56.000000000000014</v>
      </c>
      <c r="H87" s="14">
        <f t="shared" si="63"/>
        <v>156.49999999999997</v>
      </c>
    </row>
    <row r="88" spans="2:8" ht="12.75">
      <c r="B88" s="14">
        <v>6380.6</v>
      </c>
      <c r="C88" s="23">
        <f t="shared" si="58"/>
        <v>43637.40000000001</v>
      </c>
      <c r="D88" s="14">
        <f t="shared" si="59"/>
        <v>2459866.200000001</v>
      </c>
      <c r="E88" s="14">
        <f t="shared" si="60"/>
        <v>84.29999999999997</v>
      </c>
      <c r="F88" s="14">
        <f t="shared" si="61"/>
        <v>68.1834375</v>
      </c>
      <c r="G88" s="14">
        <f t="shared" si="62"/>
        <v>56.02000000000002</v>
      </c>
      <c r="H88" s="14">
        <f t="shared" si="63"/>
        <v>156.59999999999997</v>
      </c>
    </row>
    <row r="89" spans="2:8" ht="12.75">
      <c r="B89" s="14">
        <v>6380.7</v>
      </c>
      <c r="C89" s="23">
        <f t="shared" si="58"/>
        <v>43717.80000000001</v>
      </c>
      <c r="D89" s="14">
        <f t="shared" si="59"/>
        <v>2464221.9000000013</v>
      </c>
      <c r="E89" s="14">
        <f t="shared" si="60"/>
        <v>84.14999999999996</v>
      </c>
      <c r="F89" s="14">
        <f t="shared" si="61"/>
        <v>68.3090625</v>
      </c>
      <c r="G89" s="14">
        <f t="shared" si="62"/>
        <v>56.04000000000002</v>
      </c>
      <c r="H89" s="14">
        <f t="shared" si="63"/>
        <v>156.69999999999996</v>
      </c>
    </row>
    <row r="90" spans="2:8" ht="12.75">
      <c r="B90" s="14">
        <v>6380.8</v>
      </c>
      <c r="C90" s="23">
        <f t="shared" si="58"/>
        <v>43798.20000000001</v>
      </c>
      <c r="D90" s="14">
        <f t="shared" si="59"/>
        <v>2468577.6000000015</v>
      </c>
      <c r="E90" s="14">
        <f t="shared" si="60"/>
        <v>83.99999999999996</v>
      </c>
      <c r="F90" s="14">
        <f t="shared" si="61"/>
        <v>68.4346875</v>
      </c>
      <c r="G90" s="14">
        <f t="shared" si="62"/>
        <v>56.060000000000024</v>
      </c>
      <c r="H90" s="14">
        <f t="shared" si="63"/>
        <v>156.79999999999995</v>
      </c>
    </row>
    <row r="91" spans="2:8" ht="12.75">
      <c r="B91" s="14">
        <v>6380.9</v>
      </c>
      <c r="C91" s="23">
        <f t="shared" si="58"/>
        <v>43878.60000000001</v>
      </c>
      <c r="D91" s="14">
        <f t="shared" si="59"/>
        <v>2472933.3000000017</v>
      </c>
      <c r="E91" s="14">
        <f t="shared" si="60"/>
        <v>83.84999999999995</v>
      </c>
      <c r="F91" s="14">
        <f t="shared" si="61"/>
        <v>68.5603125</v>
      </c>
      <c r="G91" s="14">
        <f t="shared" si="62"/>
        <v>56.08000000000003</v>
      </c>
      <c r="H91" s="14">
        <f t="shared" si="63"/>
        <v>156.89999999999995</v>
      </c>
    </row>
    <row r="92" spans="2:8" ht="12.75">
      <c r="B92" s="14">
        <v>6381</v>
      </c>
      <c r="C92" s="23">
        <v>43959</v>
      </c>
      <c r="D92" s="14">
        <v>2477289</v>
      </c>
      <c r="E92" s="14">
        <v>83.7</v>
      </c>
      <c r="F92" s="14">
        <f>C92/640</f>
        <v>68.6859375</v>
      </c>
      <c r="G92" s="14">
        <v>56.1</v>
      </c>
      <c r="H92" s="14">
        <v>157</v>
      </c>
    </row>
    <row r="93" spans="2:8" ht="12.75">
      <c r="B93" s="14">
        <v>6381.1</v>
      </c>
      <c r="C93" s="23">
        <f aca="true" t="shared" si="64" ref="C93:H93">(C$102-C$92)/10+C92</f>
        <v>44039.3</v>
      </c>
      <c r="D93" s="14">
        <f t="shared" si="64"/>
        <v>2481725</v>
      </c>
      <c r="E93" s="14">
        <f t="shared" si="64"/>
        <v>83.54</v>
      </c>
      <c r="F93" s="14">
        <f t="shared" si="64"/>
        <v>68.81140624999999</v>
      </c>
      <c r="G93" s="14">
        <f t="shared" si="64"/>
        <v>56.15</v>
      </c>
      <c r="H93" s="14">
        <f t="shared" si="64"/>
        <v>157.1</v>
      </c>
    </row>
    <row r="94" spans="2:8" ht="12.75">
      <c r="B94" s="14">
        <v>6381.2</v>
      </c>
      <c r="C94" s="23">
        <f aca="true" t="shared" si="65" ref="C94:C101">(C$102-C$92)/10+C93</f>
        <v>44119.600000000006</v>
      </c>
      <c r="D94" s="14">
        <f aca="true" t="shared" si="66" ref="D94:D101">(D$102-D$92)/10+D93</f>
        <v>2486161</v>
      </c>
      <c r="E94" s="14">
        <f aca="true" t="shared" si="67" ref="E94:E101">(E$102-E$92)/10+E93</f>
        <v>83.38000000000001</v>
      </c>
      <c r="F94" s="14">
        <f aca="true" t="shared" si="68" ref="F94:F101">(F$102-F$92)/10+F93</f>
        <v>68.93687499999999</v>
      </c>
      <c r="G94" s="14">
        <f aca="true" t="shared" si="69" ref="G94:G101">(G$102-G$92)/10+G93</f>
        <v>56.199999999999996</v>
      </c>
      <c r="H94" s="14">
        <f aca="true" t="shared" si="70" ref="H94:H101">(H$102-H$92)/10+H93</f>
        <v>157.2</v>
      </c>
    </row>
    <row r="95" spans="2:8" ht="12.75">
      <c r="B95" s="14">
        <v>6381.3</v>
      </c>
      <c r="C95" s="23">
        <f t="shared" si="65"/>
        <v>44199.90000000001</v>
      </c>
      <c r="D95" s="14">
        <f t="shared" si="66"/>
        <v>2490597</v>
      </c>
      <c r="E95" s="14">
        <f t="shared" si="67"/>
        <v>83.22000000000001</v>
      </c>
      <c r="F95" s="14">
        <f t="shared" si="68"/>
        <v>69.06234374999998</v>
      </c>
      <c r="G95" s="14">
        <f t="shared" si="69"/>
        <v>56.24999999999999</v>
      </c>
      <c r="H95" s="14">
        <f t="shared" si="70"/>
        <v>157.29999999999998</v>
      </c>
    </row>
    <row r="96" spans="2:8" ht="12.75">
      <c r="B96" s="14">
        <v>6381.4</v>
      </c>
      <c r="C96" s="23">
        <f t="shared" si="65"/>
        <v>44280.20000000001</v>
      </c>
      <c r="D96" s="14">
        <f t="shared" si="66"/>
        <v>2495033</v>
      </c>
      <c r="E96" s="14">
        <f t="shared" si="67"/>
        <v>83.06000000000002</v>
      </c>
      <c r="F96" s="14">
        <f t="shared" si="68"/>
        <v>69.18781249999998</v>
      </c>
      <c r="G96" s="14">
        <f t="shared" si="69"/>
        <v>56.29999999999999</v>
      </c>
      <c r="H96" s="14">
        <f t="shared" si="70"/>
        <v>157.39999999999998</v>
      </c>
    </row>
    <row r="97" spans="2:8" ht="12.75">
      <c r="B97" s="14">
        <v>6381.5</v>
      </c>
      <c r="C97" s="23">
        <f t="shared" si="65"/>
        <v>44360.500000000015</v>
      </c>
      <c r="D97" s="14">
        <f t="shared" si="66"/>
        <v>2499469</v>
      </c>
      <c r="E97" s="14">
        <f t="shared" si="67"/>
        <v>82.90000000000002</v>
      </c>
      <c r="F97" s="14">
        <f t="shared" si="68"/>
        <v>69.31328124999997</v>
      </c>
      <c r="G97" s="14">
        <f t="shared" si="69"/>
        <v>56.34999999999999</v>
      </c>
      <c r="H97" s="14">
        <f t="shared" si="70"/>
        <v>157.49999999999997</v>
      </c>
    </row>
    <row r="98" spans="2:8" ht="12.75">
      <c r="B98" s="14">
        <v>6381.6</v>
      </c>
      <c r="C98" s="23">
        <f t="shared" si="65"/>
        <v>44440.80000000002</v>
      </c>
      <c r="D98" s="14">
        <f t="shared" si="66"/>
        <v>2503905</v>
      </c>
      <c r="E98" s="14">
        <f t="shared" si="67"/>
        <v>82.74000000000002</v>
      </c>
      <c r="F98" s="14">
        <f t="shared" si="68"/>
        <v>69.43874999999997</v>
      </c>
      <c r="G98" s="14">
        <f t="shared" si="69"/>
        <v>56.399999999999984</v>
      </c>
      <c r="H98" s="14">
        <f t="shared" si="70"/>
        <v>157.59999999999997</v>
      </c>
    </row>
    <row r="99" spans="2:8" ht="12.75">
      <c r="B99" s="14">
        <v>6381.7</v>
      </c>
      <c r="C99" s="23">
        <f t="shared" si="65"/>
        <v>44521.10000000002</v>
      </c>
      <c r="D99" s="14">
        <f t="shared" si="66"/>
        <v>2508341</v>
      </c>
      <c r="E99" s="14">
        <f t="shared" si="67"/>
        <v>82.58000000000003</v>
      </c>
      <c r="F99" s="14">
        <f t="shared" si="68"/>
        <v>69.56421874999997</v>
      </c>
      <c r="G99" s="14">
        <f t="shared" si="69"/>
        <v>56.44999999999998</v>
      </c>
      <c r="H99" s="14">
        <f t="shared" si="70"/>
        <v>157.69999999999996</v>
      </c>
    </row>
    <row r="100" spans="2:8" ht="12.75">
      <c r="B100" s="14">
        <v>6381.8</v>
      </c>
      <c r="C100" s="23">
        <f t="shared" si="65"/>
        <v>44601.40000000002</v>
      </c>
      <c r="D100" s="14">
        <f t="shared" si="66"/>
        <v>2512777</v>
      </c>
      <c r="E100" s="14">
        <f t="shared" si="67"/>
        <v>82.42000000000003</v>
      </c>
      <c r="F100" s="14">
        <f t="shared" si="68"/>
        <v>69.68968749999996</v>
      </c>
      <c r="G100" s="14">
        <f t="shared" si="69"/>
        <v>56.49999999999998</v>
      </c>
      <c r="H100" s="14">
        <f t="shared" si="70"/>
        <v>157.79999999999995</v>
      </c>
    </row>
    <row r="101" spans="2:8" ht="12.75">
      <c r="B101" s="14">
        <v>6381.9</v>
      </c>
      <c r="C101" s="23">
        <f t="shared" si="65"/>
        <v>44681.700000000026</v>
      </c>
      <c r="D101" s="14">
        <f t="shared" si="66"/>
        <v>2517213</v>
      </c>
      <c r="E101" s="14">
        <f t="shared" si="67"/>
        <v>82.26000000000003</v>
      </c>
      <c r="F101" s="14">
        <f t="shared" si="68"/>
        <v>69.81515624999996</v>
      </c>
      <c r="G101" s="14">
        <f t="shared" si="69"/>
        <v>56.549999999999976</v>
      </c>
      <c r="H101" s="14">
        <f t="shared" si="70"/>
        <v>157.89999999999995</v>
      </c>
    </row>
    <row r="102" spans="2:8" ht="12.75">
      <c r="B102" s="14">
        <v>6382</v>
      </c>
      <c r="C102" s="23">
        <v>44762</v>
      </c>
      <c r="D102" s="14">
        <v>2521649</v>
      </c>
      <c r="E102" s="14">
        <v>82.1</v>
      </c>
      <c r="F102" s="14">
        <f>C102/640</f>
        <v>69.940625</v>
      </c>
      <c r="G102" s="14">
        <v>56.6</v>
      </c>
      <c r="H102" s="15">
        <v>158</v>
      </c>
    </row>
    <row r="103" spans="2:8" ht="12.75">
      <c r="B103" s="14">
        <v>6382.1</v>
      </c>
      <c r="C103" s="23">
        <f aca="true" t="shared" si="71" ref="C103:H103">(C$112-C$102)/10+C102</f>
        <v>44799.1</v>
      </c>
      <c r="D103" s="14">
        <f t="shared" si="71"/>
        <v>2526143.8</v>
      </c>
      <c r="E103" s="14">
        <f t="shared" si="71"/>
        <v>81.97</v>
      </c>
      <c r="F103" s="14">
        <f t="shared" si="71"/>
        <v>69.99859375</v>
      </c>
      <c r="G103" s="14">
        <f t="shared" si="71"/>
        <v>56.65</v>
      </c>
      <c r="H103" s="14">
        <f t="shared" si="71"/>
        <v>158.1</v>
      </c>
    </row>
    <row r="104" spans="2:8" ht="12.75">
      <c r="B104" s="14">
        <v>6382.2</v>
      </c>
      <c r="C104" s="23">
        <f aca="true" t="shared" si="72" ref="C104:C111">(C$112-C$102)/10+C103</f>
        <v>44836.2</v>
      </c>
      <c r="D104" s="14">
        <f aca="true" t="shared" si="73" ref="D104:D111">(D$112-D$102)/10+D103</f>
        <v>2530638.5999999996</v>
      </c>
      <c r="E104" s="14">
        <f aca="true" t="shared" si="74" ref="E104:E111">(E$112-E$102)/10+E103</f>
        <v>81.84</v>
      </c>
      <c r="F104" s="14">
        <f aca="true" t="shared" si="75" ref="F104:F111">(F$112-F$102)/10+F103</f>
        <v>70.0565625</v>
      </c>
      <c r="G104" s="14">
        <f aca="true" t="shared" si="76" ref="G104:G111">(G$112-G$102)/10+G103</f>
        <v>56.699999999999996</v>
      </c>
      <c r="H104" s="14">
        <f aca="true" t="shared" si="77" ref="H104:H111">(H$112-H$102)/10+H103</f>
        <v>158.2</v>
      </c>
    </row>
    <row r="105" spans="2:8" ht="12.75">
      <c r="B105" s="14">
        <v>6382.3</v>
      </c>
      <c r="C105" s="23">
        <f t="shared" si="72"/>
        <v>44873.299999999996</v>
      </c>
      <c r="D105" s="14">
        <f t="shared" si="73"/>
        <v>2535133.3999999994</v>
      </c>
      <c r="E105" s="14">
        <f t="shared" si="74"/>
        <v>81.71000000000001</v>
      </c>
      <c r="F105" s="14">
        <f t="shared" si="75"/>
        <v>70.11453125</v>
      </c>
      <c r="G105" s="14">
        <f t="shared" si="76"/>
        <v>56.74999999999999</v>
      </c>
      <c r="H105" s="14">
        <f t="shared" si="77"/>
        <v>158.29999999999998</v>
      </c>
    </row>
    <row r="106" spans="2:8" ht="12.75">
      <c r="B106" s="14">
        <v>6382.4</v>
      </c>
      <c r="C106" s="23">
        <f t="shared" si="72"/>
        <v>44910.399999999994</v>
      </c>
      <c r="D106" s="14">
        <f t="shared" si="73"/>
        <v>2539628.1999999993</v>
      </c>
      <c r="E106" s="14">
        <f t="shared" si="74"/>
        <v>81.58000000000001</v>
      </c>
      <c r="F106" s="14">
        <f t="shared" si="75"/>
        <v>70.1725</v>
      </c>
      <c r="G106" s="14">
        <f t="shared" si="76"/>
        <v>56.79999999999999</v>
      </c>
      <c r="H106" s="14">
        <f t="shared" si="77"/>
        <v>158.39999999999998</v>
      </c>
    </row>
    <row r="107" spans="2:8" ht="12.75">
      <c r="B107" s="14">
        <v>6382.5</v>
      </c>
      <c r="C107" s="23">
        <f t="shared" si="72"/>
        <v>44947.49999999999</v>
      </c>
      <c r="D107" s="14">
        <f t="shared" si="73"/>
        <v>2544122.999999999</v>
      </c>
      <c r="E107" s="14">
        <f t="shared" si="74"/>
        <v>81.45000000000002</v>
      </c>
      <c r="F107" s="14">
        <f t="shared" si="75"/>
        <v>70.23046875</v>
      </c>
      <c r="G107" s="14">
        <f t="shared" si="76"/>
        <v>56.84999999999999</v>
      </c>
      <c r="H107" s="14">
        <f t="shared" si="77"/>
        <v>158.49999999999997</v>
      </c>
    </row>
    <row r="108" spans="2:8" ht="12.75">
      <c r="B108" s="14">
        <v>6382.6</v>
      </c>
      <c r="C108" s="23">
        <f t="shared" si="72"/>
        <v>44984.59999999999</v>
      </c>
      <c r="D108" s="14">
        <f t="shared" si="73"/>
        <v>2548617.799999999</v>
      </c>
      <c r="E108" s="14">
        <f t="shared" si="74"/>
        <v>81.32000000000002</v>
      </c>
      <c r="F108" s="14">
        <f t="shared" si="75"/>
        <v>70.2884375</v>
      </c>
      <c r="G108" s="14">
        <f t="shared" si="76"/>
        <v>56.899999999999984</v>
      </c>
      <c r="H108" s="14">
        <f t="shared" si="77"/>
        <v>158.59999999999997</v>
      </c>
    </row>
    <row r="109" spans="2:8" ht="12.75">
      <c r="B109" s="14">
        <v>6382.7</v>
      </c>
      <c r="C109" s="23">
        <f t="shared" si="72"/>
        <v>45021.69999999999</v>
      </c>
      <c r="D109" s="14">
        <f t="shared" si="73"/>
        <v>2553112.5999999987</v>
      </c>
      <c r="E109" s="14">
        <f t="shared" si="74"/>
        <v>81.19000000000003</v>
      </c>
      <c r="F109" s="14">
        <f t="shared" si="75"/>
        <v>70.34640625</v>
      </c>
      <c r="G109" s="14">
        <f t="shared" si="76"/>
        <v>56.94999999999998</v>
      </c>
      <c r="H109" s="14">
        <f t="shared" si="77"/>
        <v>158.69999999999996</v>
      </c>
    </row>
    <row r="110" spans="2:9" ht="12.75">
      <c r="B110" s="14">
        <v>6382.8</v>
      </c>
      <c r="C110" s="23">
        <f t="shared" si="72"/>
        <v>45058.79999999999</v>
      </c>
      <c r="D110" s="14">
        <f t="shared" si="73"/>
        <v>2557607.3999999985</v>
      </c>
      <c r="E110" s="14">
        <f t="shared" si="74"/>
        <v>81.06000000000003</v>
      </c>
      <c r="F110" s="14">
        <f t="shared" si="75"/>
        <v>70.404375</v>
      </c>
      <c r="G110" s="14">
        <f t="shared" si="76"/>
        <v>56.99999999999998</v>
      </c>
      <c r="H110" s="14">
        <f t="shared" si="77"/>
        <v>158.79999999999995</v>
      </c>
      <c r="I110" s="16"/>
    </row>
    <row r="111" spans="2:8" ht="12.75">
      <c r="B111" s="14">
        <v>6382.9</v>
      </c>
      <c r="C111" s="23">
        <f t="shared" si="72"/>
        <v>45095.89999999999</v>
      </c>
      <c r="D111" s="14">
        <f t="shared" si="73"/>
        <v>2562102.1999999983</v>
      </c>
      <c r="E111" s="14">
        <f t="shared" si="74"/>
        <v>80.93000000000004</v>
      </c>
      <c r="F111" s="14">
        <f t="shared" si="75"/>
        <v>70.46234375</v>
      </c>
      <c r="G111" s="14">
        <f t="shared" si="76"/>
        <v>57.049999999999976</v>
      </c>
      <c r="H111" s="14">
        <f t="shared" si="77"/>
        <v>158.89999999999995</v>
      </c>
    </row>
    <row r="112" spans="2:8" ht="12.75">
      <c r="B112" s="14">
        <v>6383</v>
      </c>
      <c r="C112" s="23">
        <v>45133</v>
      </c>
      <c r="D112" s="14">
        <v>2566597</v>
      </c>
      <c r="E112" s="14">
        <v>80.8</v>
      </c>
      <c r="F112" s="14">
        <f>C112/640</f>
        <v>70.5203125</v>
      </c>
      <c r="G112" s="14">
        <v>57.1</v>
      </c>
      <c r="H112" s="14">
        <v>159</v>
      </c>
    </row>
    <row r="113" spans="2:8" ht="12.75">
      <c r="B113" s="14">
        <v>6383.1</v>
      </c>
      <c r="C113" s="23">
        <f aca="true" t="shared" si="78" ref="C113:H113">(C$122-C$112)/10+C112</f>
        <v>45170.1</v>
      </c>
      <c r="D113" s="14">
        <f t="shared" si="78"/>
        <v>2571128.8</v>
      </c>
      <c r="E113" s="14">
        <f t="shared" si="78"/>
        <v>80.67999999999999</v>
      </c>
      <c r="F113" s="14">
        <f t="shared" si="78"/>
        <v>70.57828125</v>
      </c>
      <c r="G113" s="14">
        <f t="shared" si="78"/>
        <v>57.17</v>
      </c>
      <c r="H113" s="14">
        <f t="shared" si="78"/>
        <v>159.1</v>
      </c>
    </row>
    <row r="114" spans="2:8" ht="12.75">
      <c r="B114" s="14">
        <v>6383.2</v>
      </c>
      <c r="C114" s="23">
        <f aca="true" t="shared" si="79" ref="C114:C121">(C$122-C$112)/10+C113</f>
        <v>45207.2</v>
      </c>
      <c r="D114" s="14">
        <f aca="true" t="shared" si="80" ref="D114:D121">(D$122-D$112)/10+D113</f>
        <v>2575660.5999999996</v>
      </c>
      <c r="E114" s="14">
        <f aca="true" t="shared" si="81" ref="E114:E121">(E$122-E$112)/10+E113</f>
        <v>80.55999999999999</v>
      </c>
      <c r="F114" s="14">
        <f aca="true" t="shared" si="82" ref="F114:F121">(F$122-F$112)/10+F113</f>
        <v>70.63625</v>
      </c>
      <c r="G114" s="14">
        <f aca="true" t="shared" si="83" ref="G114:G121">(G$122-G$112)/10+G113</f>
        <v>57.24</v>
      </c>
      <c r="H114" s="14">
        <f aca="true" t="shared" si="84" ref="H114:H121">(H$122-H$112)/10+H113</f>
        <v>159.2</v>
      </c>
    </row>
    <row r="115" spans="2:8" ht="12.75">
      <c r="B115" s="14">
        <v>6383.3</v>
      </c>
      <c r="C115" s="23">
        <f t="shared" si="79"/>
        <v>45244.299999999996</v>
      </c>
      <c r="D115" s="14">
        <f t="shared" si="80"/>
        <v>2580192.3999999994</v>
      </c>
      <c r="E115" s="14">
        <f t="shared" si="81"/>
        <v>80.43999999999998</v>
      </c>
      <c r="F115" s="14">
        <f t="shared" si="82"/>
        <v>70.69421875</v>
      </c>
      <c r="G115" s="14">
        <f t="shared" si="83"/>
        <v>57.31</v>
      </c>
      <c r="H115" s="14">
        <f t="shared" si="84"/>
        <v>159.29999999999998</v>
      </c>
    </row>
    <row r="116" spans="2:8" ht="12.75">
      <c r="B116" s="14">
        <v>6383.4</v>
      </c>
      <c r="C116" s="23">
        <f t="shared" si="79"/>
        <v>45281.399999999994</v>
      </c>
      <c r="D116" s="14">
        <f t="shared" si="80"/>
        <v>2584724.1999999993</v>
      </c>
      <c r="E116" s="14">
        <f t="shared" si="81"/>
        <v>80.31999999999998</v>
      </c>
      <c r="F116" s="14">
        <f t="shared" si="82"/>
        <v>70.7521875</v>
      </c>
      <c r="G116" s="14">
        <f t="shared" si="83"/>
        <v>57.38</v>
      </c>
      <c r="H116" s="14">
        <f t="shared" si="84"/>
        <v>159.39999999999998</v>
      </c>
    </row>
    <row r="117" spans="2:8" ht="12.75">
      <c r="B117" s="14">
        <v>6383.5</v>
      </c>
      <c r="C117" s="23">
        <f t="shared" si="79"/>
        <v>45318.49999999999</v>
      </c>
      <c r="D117" s="14">
        <f t="shared" si="80"/>
        <v>2589255.999999999</v>
      </c>
      <c r="E117" s="14">
        <f t="shared" si="81"/>
        <v>80.19999999999997</v>
      </c>
      <c r="F117" s="14">
        <f t="shared" si="82"/>
        <v>70.81015625</v>
      </c>
      <c r="G117" s="14">
        <f t="shared" si="83"/>
        <v>57.45</v>
      </c>
      <c r="H117" s="14">
        <f t="shared" si="84"/>
        <v>159.49999999999997</v>
      </c>
    </row>
    <row r="118" spans="2:8" ht="12.75">
      <c r="B118" s="14">
        <v>6383.6</v>
      </c>
      <c r="C118" s="23">
        <f t="shared" si="79"/>
        <v>45355.59999999999</v>
      </c>
      <c r="D118" s="14">
        <f t="shared" si="80"/>
        <v>2593787.799999999</v>
      </c>
      <c r="E118" s="14">
        <f t="shared" si="81"/>
        <v>80.07999999999997</v>
      </c>
      <c r="F118" s="14">
        <f t="shared" si="82"/>
        <v>70.868125</v>
      </c>
      <c r="G118" s="14">
        <f t="shared" si="83"/>
        <v>57.52</v>
      </c>
      <c r="H118" s="14">
        <f t="shared" si="84"/>
        <v>159.59999999999997</v>
      </c>
    </row>
    <row r="119" spans="2:8" ht="12.75">
      <c r="B119" s="14">
        <v>6383.7</v>
      </c>
      <c r="C119" s="23">
        <f t="shared" si="79"/>
        <v>45392.69999999999</v>
      </c>
      <c r="D119" s="14">
        <f t="shared" si="80"/>
        <v>2598319.5999999987</v>
      </c>
      <c r="E119" s="14">
        <f t="shared" si="81"/>
        <v>79.95999999999997</v>
      </c>
      <c r="F119" s="14">
        <f t="shared" si="82"/>
        <v>70.92609375</v>
      </c>
      <c r="G119" s="14">
        <f t="shared" si="83"/>
        <v>57.59</v>
      </c>
      <c r="H119" s="14">
        <f t="shared" si="84"/>
        <v>159.69999999999996</v>
      </c>
    </row>
    <row r="120" spans="2:8" ht="12.75">
      <c r="B120" s="14">
        <v>6383.8</v>
      </c>
      <c r="C120" s="23">
        <f t="shared" si="79"/>
        <v>45429.79999999999</v>
      </c>
      <c r="D120" s="14">
        <f t="shared" si="80"/>
        <v>2602851.3999999985</v>
      </c>
      <c r="E120" s="14">
        <f t="shared" si="81"/>
        <v>79.83999999999996</v>
      </c>
      <c r="F120" s="14">
        <f t="shared" si="82"/>
        <v>70.98406250000001</v>
      </c>
      <c r="G120" s="14">
        <f t="shared" si="83"/>
        <v>57.660000000000004</v>
      </c>
      <c r="H120" s="14">
        <f t="shared" si="84"/>
        <v>159.79999999999995</v>
      </c>
    </row>
    <row r="121" spans="2:8" ht="12.75">
      <c r="B121" s="14">
        <v>6383.9</v>
      </c>
      <c r="C121" s="23">
        <f t="shared" si="79"/>
        <v>45466.89999999999</v>
      </c>
      <c r="D121" s="14">
        <f t="shared" si="80"/>
        <v>2607383.1999999983</v>
      </c>
      <c r="E121" s="14">
        <f t="shared" si="81"/>
        <v>79.71999999999996</v>
      </c>
      <c r="F121" s="14">
        <f t="shared" si="82"/>
        <v>71.04203125000001</v>
      </c>
      <c r="G121" s="14">
        <f t="shared" si="83"/>
        <v>57.730000000000004</v>
      </c>
      <c r="H121" s="14">
        <f t="shared" si="84"/>
        <v>159.89999999999995</v>
      </c>
    </row>
    <row r="122" spans="2:8" ht="12.75">
      <c r="B122" s="14">
        <v>6384</v>
      </c>
      <c r="C122" s="23">
        <v>45504</v>
      </c>
      <c r="D122" s="14">
        <v>2611915</v>
      </c>
      <c r="E122" s="14">
        <v>79.6</v>
      </c>
      <c r="F122" s="14">
        <f>C122/640</f>
        <v>71.1</v>
      </c>
      <c r="G122" s="14">
        <v>57.8</v>
      </c>
      <c r="H122" s="15">
        <v>160</v>
      </c>
    </row>
    <row r="123" spans="2:8" ht="12.75">
      <c r="B123" s="14">
        <v>6384.1</v>
      </c>
      <c r="C123" s="23">
        <f aca="true" t="shared" si="85" ref="C123:H123">(C$132-C$122)/10+C122</f>
        <v>45541.2</v>
      </c>
      <c r="D123" s="14">
        <f t="shared" si="85"/>
        <v>2616484</v>
      </c>
      <c r="E123" s="14">
        <f t="shared" si="85"/>
        <v>79.44</v>
      </c>
      <c r="F123" s="14">
        <f t="shared" si="85"/>
        <v>71.158125</v>
      </c>
      <c r="G123" s="14">
        <f t="shared" si="85"/>
        <v>57.79</v>
      </c>
      <c r="H123" s="14">
        <f t="shared" si="85"/>
        <v>160.1</v>
      </c>
    </row>
    <row r="124" spans="2:8" ht="12.75">
      <c r="B124" s="14">
        <v>6384.2</v>
      </c>
      <c r="C124" s="23">
        <f aca="true" t="shared" si="86" ref="C124:C131">(C$132-C$122)/10+C123</f>
        <v>45578.399999999994</v>
      </c>
      <c r="D124" s="14">
        <f aca="true" t="shared" si="87" ref="D124:D131">(D$132-D$122)/10+D123</f>
        <v>2621053</v>
      </c>
      <c r="E124" s="14">
        <f aca="true" t="shared" si="88" ref="E124:E131">(E$132-E$122)/10+E123</f>
        <v>79.28</v>
      </c>
      <c r="F124" s="14">
        <f aca="true" t="shared" si="89" ref="F124:F131">(F$132-F$122)/10+F123</f>
        <v>71.21625</v>
      </c>
      <c r="G124" s="14">
        <f aca="true" t="shared" si="90" ref="G124:G131">(G$132-G$122)/10+G123</f>
        <v>57.78</v>
      </c>
      <c r="H124" s="14">
        <f aca="true" t="shared" si="91" ref="H124:H131">(H$132-H$122)/10+H123</f>
        <v>160.2</v>
      </c>
    </row>
    <row r="125" spans="2:8" ht="12.75">
      <c r="B125" s="14">
        <v>6384.3</v>
      </c>
      <c r="C125" s="23">
        <f t="shared" si="86"/>
        <v>45615.59999999999</v>
      </c>
      <c r="D125" s="14">
        <f t="shared" si="87"/>
        <v>2625622</v>
      </c>
      <c r="E125" s="14">
        <f t="shared" si="88"/>
        <v>79.12</v>
      </c>
      <c r="F125" s="14">
        <f t="shared" si="89"/>
        <v>71.274375</v>
      </c>
      <c r="G125" s="14">
        <f t="shared" si="90"/>
        <v>57.77</v>
      </c>
      <c r="H125" s="14">
        <f t="shared" si="91"/>
        <v>160.29999999999998</v>
      </c>
    </row>
    <row r="126" spans="2:8" ht="12.75">
      <c r="B126" s="14">
        <v>6384.4</v>
      </c>
      <c r="C126" s="23">
        <f t="shared" si="86"/>
        <v>45652.79999999999</v>
      </c>
      <c r="D126" s="14">
        <f t="shared" si="87"/>
        <v>2630191</v>
      </c>
      <c r="E126" s="14">
        <f t="shared" si="88"/>
        <v>78.96000000000001</v>
      </c>
      <c r="F126" s="14">
        <f t="shared" si="89"/>
        <v>71.33250000000001</v>
      </c>
      <c r="G126" s="14">
        <f t="shared" si="90"/>
        <v>57.760000000000005</v>
      </c>
      <c r="H126" s="14">
        <f t="shared" si="91"/>
        <v>160.39999999999998</v>
      </c>
    </row>
    <row r="127" spans="2:8" ht="12.75">
      <c r="B127" s="14">
        <v>6384.5</v>
      </c>
      <c r="C127" s="23">
        <f t="shared" si="86"/>
        <v>45689.999999999985</v>
      </c>
      <c r="D127" s="14">
        <f t="shared" si="87"/>
        <v>2634760</v>
      </c>
      <c r="E127" s="14">
        <f t="shared" si="88"/>
        <v>78.80000000000001</v>
      </c>
      <c r="F127" s="14">
        <f t="shared" si="89"/>
        <v>71.39062500000001</v>
      </c>
      <c r="G127" s="14">
        <f t="shared" si="90"/>
        <v>57.75000000000001</v>
      </c>
      <c r="H127" s="14">
        <f t="shared" si="91"/>
        <v>160.49999999999997</v>
      </c>
    </row>
    <row r="128" spans="2:10" ht="12.75">
      <c r="B128" s="14">
        <v>6384.6</v>
      </c>
      <c r="C128" s="23">
        <f t="shared" si="86"/>
        <v>45727.19999999998</v>
      </c>
      <c r="D128" s="14">
        <f t="shared" si="87"/>
        <v>2639329</v>
      </c>
      <c r="E128" s="14">
        <f t="shared" si="88"/>
        <v>78.64000000000001</v>
      </c>
      <c r="F128" s="14">
        <f t="shared" si="89"/>
        <v>71.44875000000002</v>
      </c>
      <c r="G128" s="14">
        <f t="shared" si="90"/>
        <v>57.74000000000001</v>
      </c>
      <c r="H128" s="14">
        <f t="shared" si="91"/>
        <v>160.59999999999997</v>
      </c>
      <c r="J128" s="16"/>
    </row>
    <row r="129" spans="2:8" ht="12.75">
      <c r="B129" s="14">
        <v>6384.7</v>
      </c>
      <c r="C129" s="23">
        <f t="shared" si="86"/>
        <v>45764.39999999998</v>
      </c>
      <c r="D129" s="14">
        <f t="shared" si="87"/>
        <v>2643898</v>
      </c>
      <c r="E129" s="14">
        <f t="shared" si="88"/>
        <v>78.48000000000002</v>
      </c>
      <c r="F129" s="14">
        <f t="shared" si="89"/>
        <v>71.50687500000002</v>
      </c>
      <c r="G129" s="14">
        <f t="shared" si="90"/>
        <v>57.73000000000001</v>
      </c>
      <c r="H129" s="14">
        <f t="shared" si="91"/>
        <v>160.69999999999996</v>
      </c>
    </row>
    <row r="130" spans="2:8" ht="12.75">
      <c r="B130" s="14">
        <v>6384.8</v>
      </c>
      <c r="C130" s="23">
        <f t="shared" si="86"/>
        <v>45801.59999999998</v>
      </c>
      <c r="D130" s="14">
        <f t="shared" si="87"/>
        <v>2648467</v>
      </c>
      <c r="E130" s="14">
        <f t="shared" si="88"/>
        <v>78.32000000000002</v>
      </c>
      <c r="F130" s="14">
        <f t="shared" si="89"/>
        <v>71.56500000000003</v>
      </c>
      <c r="G130" s="14">
        <f t="shared" si="90"/>
        <v>57.72000000000001</v>
      </c>
      <c r="H130" s="14">
        <f t="shared" si="91"/>
        <v>160.79999999999995</v>
      </c>
    </row>
    <row r="131" spans="2:8" ht="12.75">
      <c r="B131" s="14">
        <v>6384.9</v>
      </c>
      <c r="C131" s="23">
        <f t="shared" si="86"/>
        <v>45838.799999999974</v>
      </c>
      <c r="D131" s="14">
        <f t="shared" si="87"/>
        <v>2653036</v>
      </c>
      <c r="E131" s="14">
        <f t="shared" si="88"/>
        <v>78.16000000000003</v>
      </c>
      <c r="F131" s="14">
        <f t="shared" si="89"/>
        <v>71.62312500000003</v>
      </c>
      <c r="G131" s="14">
        <f t="shared" si="90"/>
        <v>57.710000000000015</v>
      </c>
      <c r="H131" s="14">
        <f t="shared" si="91"/>
        <v>160.89999999999995</v>
      </c>
    </row>
    <row r="132" spans="2:8" ht="12.75">
      <c r="B132" s="14">
        <v>6385</v>
      </c>
      <c r="C132" s="23">
        <v>45876</v>
      </c>
      <c r="D132" s="14">
        <v>2657605</v>
      </c>
      <c r="E132" s="14">
        <v>78</v>
      </c>
      <c r="F132" s="14">
        <f>C132/640</f>
        <v>71.68125</v>
      </c>
      <c r="G132" s="14">
        <v>57.7</v>
      </c>
      <c r="H132" s="14">
        <v>161</v>
      </c>
    </row>
    <row r="133" spans="2:8" ht="12.75">
      <c r="B133" s="14">
        <v>6385.1</v>
      </c>
      <c r="C133" s="23">
        <f aca="true" t="shared" si="92" ref="C133:H133">(C$142-C$132)/10+C132</f>
        <v>45913.1</v>
      </c>
      <c r="D133" s="14">
        <f t="shared" si="92"/>
        <v>2662211.2</v>
      </c>
      <c r="E133" s="14">
        <f t="shared" si="92"/>
        <v>77.85</v>
      </c>
      <c r="F133" s="14">
        <f t="shared" si="92"/>
        <v>71.73921875</v>
      </c>
      <c r="G133" s="14">
        <f t="shared" si="92"/>
        <v>57.74</v>
      </c>
      <c r="H133" s="14">
        <f t="shared" si="92"/>
        <v>161.1</v>
      </c>
    </row>
    <row r="134" spans="2:8" ht="12.75">
      <c r="B134" s="14">
        <v>6385.2</v>
      </c>
      <c r="C134" s="23">
        <f aca="true" t="shared" si="93" ref="C134:C141">(C$142-C$132)/10+C133</f>
        <v>45950.2</v>
      </c>
      <c r="D134" s="14">
        <f aca="true" t="shared" si="94" ref="D134:D141">(D$142-D$132)/10+D133</f>
        <v>2666817.4000000004</v>
      </c>
      <c r="E134" s="14">
        <f aca="true" t="shared" si="95" ref="E134:E141">(E$142-E$132)/10+E133</f>
        <v>77.69999999999999</v>
      </c>
      <c r="F134" s="14">
        <f aca="true" t="shared" si="96" ref="F134:F141">(F$142-F$132)/10+F133</f>
        <v>71.7971875</v>
      </c>
      <c r="G134" s="14">
        <f aca="true" t="shared" si="97" ref="G134:G141">(G$142-G$132)/10+G133</f>
        <v>57.78</v>
      </c>
      <c r="H134" s="14">
        <f aca="true" t="shared" si="98" ref="H134:H141">(H$142-H$132)/10+H133</f>
        <v>161.2</v>
      </c>
    </row>
    <row r="135" spans="2:8" ht="12.75">
      <c r="B135" s="14">
        <v>6385.3</v>
      </c>
      <c r="C135" s="23">
        <f t="shared" si="93"/>
        <v>45987.299999999996</v>
      </c>
      <c r="D135" s="14">
        <f t="shared" si="94"/>
        <v>2671423.6000000006</v>
      </c>
      <c r="E135" s="14">
        <f t="shared" si="95"/>
        <v>77.54999999999998</v>
      </c>
      <c r="F135" s="14">
        <f t="shared" si="96"/>
        <v>71.85515625000001</v>
      </c>
      <c r="G135" s="14">
        <f t="shared" si="97"/>
        <v>57.82</v>
      </c>
      <c r="H135" s="14">
        <f t="shared" si="98"/>
        <v>161.29999999999998</v>
      </c>
    </row>
    <row r="136" spans="2:8" ht="12.75">
      <c r="B136" s="14">
        <v>6385.4</v>
      </c>
      <c r="C136" s="23">
        <f t="shared" si="93"/>
        <v>46024.399999999994</v>
      </c>
      <c r="D136" s="14">
        <f t="shared" si="94"/>
        <v>2676029.8000000007</v>
      </c>
      <c r="E136" s="14">
        <f t="shared" si="95"/>
        <v>77.39999999999998</v>
      </c>
      <c r="F136" s="14">
        <f t="shared" si="96"/>
        <v>71.91312500000001</v>
      </c>
      <c r="G136" s="14">
        <f t="shared" si="97"/>
        <v>57.86</v>
      </c>
      <c r="H136" s="14">
        <f t="shared" si="98"/>
        <v>161.39999999999998</v>
      </c>
    </row>
    <row r="137" spans="2:8" ht="12.75">
      <c r="B137" s="14">
        <v>6385.5</v>
      </c>
      <c r="C137" s="23">
        <f t="shared" si="93"/>
        <v>46061.49999999999</v>
      </c>
      <c r="D137" s="14">
        <f t="shared" si="94"/>
        <v>2680636.000000001</v>
      </c>
      <c r="E137" s="14">
        <f t="shared" si="95"/>
        <v>77.24999999999997</v>
      </c>
      <c r="F137" s="14">
        <f t="shared" si="96"/>
        <v>71.97109375000001</v>
      </c>
      <c r="G137" s="14">
        <f t="shared" si="97"/>
        <v>57.9</v>
      </c>
      <c r="H137" s="14">
        <f t="shared" si="98"/>
        <v>161.49999999999997</v>
      </c>
    </row>
    <row r="138" spans="2:8" ht="12.75">
      <c r="B138" s="14">
        <v>6385.6</v>
      </c>
      <c r="C138" s="23">
        <f t="shared" si="93"/>
        <v>46098.59999999999</v>
      </c>
      <c r="D138" s="14">
        <f t="shared" si="94"/>
        <v>2685242.200000001</v>
      </c>
      <c r="E138" s="14">
        <f t="shared" si="95"/>
        <v>77.09999999999997</v>
      </c>
      <c r="F138" s="14">
        <f t="shared" si="96"/>
        <v>72.02906250000001</v>
      </c>
      <c r="G138" s="14">
        <f t="shared" si="97"/>
        <v>57.94</v>
      </c>
      <c r="H138" s="14">
        <f t="shared" si="98"/>
        <v>161.59999999999997</v>
      </c>
    </row>
    <row r="139" spans="2:8" ht="12.75">
      <c r="B139" s="14">
        <v>6385.7</v>
      </c>
      <c r="C139" s="23">
        <f t="shared" si="93"/>
        <v>46135.69999999999</v>
      </c>
      <c r="D139" s="14">
        <f t="shared" si="94"/>
        <v>2689848.4000000013</v>
      </c>
      <c r="E139" s="14">
        <f t="shared" si="95"/>
        <v>76.94999999999996</v>
      </c>
      <c r="F139" s="14">
        <f t="shared" si="96"/>
        <v>72.08703125000001</v>
      </c>
      <c r="G139" s="14">
        <f t="shared" si="97"/>
        <v>57.98</v>
      </c>
      <c r="H139" s="14">
        <f t="shared" si="98"/>
        <v>161.69999999999996</v>
      </c>
    </row>
    <row r="140" spans="2:8" ht="12.75">
      <c r="B140" s="14">
        <v>6385.8</v>
      </c>
      <c r="C140" s="23">
        <f t="shared" si="93"/>
        <v>46172.79999999999</v>
      </c>
      <c r="D140" s="14">
        <f t="shared" si="94"/>
        <v>2694454.6000000015</v>
      </c>
      <c r="E140" s="14">
        <f t="shared" si="95"/>
        <v>76.79999999999995</v>
      </c>
      <c r="F140" s="14">
        <f t="shared" si="96"/>
        <v>72.14500000000001</v>
      </c>
      <c r="G140" s="14">
        <f t="shared" si="97"/>
        <v>58.019999999999996</v>
      </c>
      <c r="H140" s="14">
        <f t="shared" si="98"/>
        <v>161.79999999999995</v>
      </c>
    </row>
    <row r="141" spans="2:8" ht="12.75">
      <c r="B141" s="14">
        <v>6385.9</v>
      </c>
      <c r="C141" s="23">
        <f t="shared" si="93"/>
        <v>46209.89999999999</v>
      </c>
      <c r="D141" s="14">
        <f t="shared" si="94"/>
        <v>2699060.8000000017</v>
      </c>
      <c r="E141" s="14">
        <f t="shared" si="95"/>
        <v>76.64999999999995</v>
      </c>
      <c r="F141" s="14">
        <f t="shared" si="96"/>
        <v>72.20296875000001</v>
      </c>
      <c r="G141" s="14">
        <f t="shared" si="97"/>
        <v>58.059999999999995</v>
      </c>
      <c r="H141" s="14">
        <f t="shared" si="98"/>
        <v>161.89999999999995</v>
      </c>
    </row>
    <row r="142" spans="2:8" ht="12.75">
      <c r="B142" s="14">
        <v>6386</v>
      </c>
      <c r="C142" s="23">
        <v>46247</v>
      </c>
      <c r="D142" s="14">
        <v>2703667</v>
      </c>
      <c r="E142" s="14">
        <v>76.5</v>
      </c>
      <c r="F142" s="14">
        <f>C142/640</f>
        <v>72.2609375</v>
      </c>
      <c r="G142" s="14">
        <v>58.1</v>
      </c>
      <c r="H142" s="15">
        <v>162</v>
      </c>
    </row>
    <row r="143" spans="2:8" ht="12.75">
      <c r="B143" s="14">
        <v>6386.1</v>
      </c>
      <c r="C143" s="23">
        <f aca="true" t="shared" si="99" ref="C143:H143">(C$152-C$142)/10+C142</f>
        <v>46284.1</v>
      </c>
      <c r="D143" s="14">
        <f t="shared" si="99"/>
        <v>2708310.2</v>
      </c>
      <c r="E143" s="14">
        <f t="shared" si="99"/>
        <v>76.39</v>
      </c>
      <c r="F143" s="14">
        <f t="shared" si="99"/>
        <v>72.31890625</v>
      </c>
      <c r="G143" s="14">
        <f t="shared" si="99"/>
        <v>58.160000000000004</v>
      </c>
      <c r="H143" s="14">
        <f t="shared" si="99"/>
        <v>162.1</v>
      </c>
    </row>
    <row r="144" spans="2:8" ht="12.75">
      <c r="B144" s="14">
        <v>6386.2</v>
      </c>
      <c r="C144" s="23">
        <f aca="true" t="shared" si="100" ref="C144:C151">(C$152-C$142)/10+C143</f>
        <v>46321.2</v>
      </c>
      <c r="D144" s="14">
        <f aca="true" t="shared" si="101" ref="D144:D151">(D$152-D$142)/10+D143</f>
        <v>2712953.4000000004</v>
      </c>
      <c r="E144" s="14">
        <f aca="true" t="shared" si="102" ref="E144:E151">(E$152-E$142)/10+E143</f>
        <v>76.28</v>
      </c>
      <c r="F144" s="14">
        <f aca="true" t="shared" si="103" ref="F144:F151">(F$152-F$142)/10+F143</f>
        <v>72.376875</v>
      </c>
      <c r="G144" s="14">
        <f aca="true" t="shared" si="104" ref="G144:G151">(G$152-G$142)/10+G143</f>
        <v>58.220000000000006</v>
      </c>
      <c r="H144" s="14">
        <f aca="true" t="shared" si="105" ref="H144:H151">(H$152-H$142)/10+H143</f>
        <v>162.2</v>
      </c>
    </row>
    <row r="145" spans="2:8" ht="12.75">
      <c r="B145" s="14">
        <v>6386.3</v>
      </c>
      <c r="C145" s="23">
        <f t="shared" si="100"/>
        <v>46358.299999999996</v>
      </c>
      <c r="D145" s="14">
        <f t="shared" si="101"/>
        <v>2717596.6000000006</v>
      </c>
      <c r="E145" s="14">
        <f t="shared" si="102"/>
        <v>76.17</v>
      </c>
      <c r="F145" s="14">
        <f t="shared" si="103"/>
        <v>72.43484375</v>
      </c>
      <c r="G145" s="14">
        <f t="shared" si="104"/>
        <v>58.28000000000001</v>
      </c>
      <c r="H145" s="14">
        <f t="shared" si="105"/>
        <v>162.29999999999998</v>
      </c>
    </row>
    <row r="146" spans="2:8" ht="12.75">
      <c r="B146" s="14">
        <v>6386.4</v>
      </c>
      <c r="C146" s="23">
        <f t="shared" si="100"/>
        <v>46395.399999999994</v>
      </c>
      <c r="D146" s="14">
        <f t="shared" si="101"/>
        <v>2722239.8000000007</v>
      </c>
      <c r="E146" s="14">
        <f t="shared" si="102"/>
        <v>76.06</v>
      </c>
      <c r="F146" s="14">
        <f t="shared" si="103"/>
        <v>72.4928125</v>
      </c>
      <c r="G146" s="14">
        <f t="shared" si="104"/>
        <v>58.34000000000001</v>
      </c>
      <c r="H146" s="14">
        <f t="shared" si="105"/>
        <v>162.39999999999998</v>
      </c>
    </row>
    <row r="147" spans="2:8" ht="12.75">
      <c r="B147" s="14">
        <v>6386.5</v>
      </c>
      <c r="C147" s="23">
        <f t="shared" si="100"/>
        <v>46432.49999999999</v>
      </c>
      <c r="D147" s="14">
        <f t="shared" si="101"/>
        <v>2726883.000000001</v>
      </c>
      <c r="E147" s="14">
        <f t="shared" si="102"/>
        <v>75.95</v>
      </c>
      <c r="F147" s="14">
        <f t="shared" si="103"/>
        <v>72.55078125</v>
      </c>
      <c r="G147" s="14">
        <f t="shared" si="104"/>
        <v>58.40000000000001</v>
      </c>
      <c r="H147" s="14">
        <f t="shared" si="105"/>
        <v>162.49999999999997</v>
      </c>
    </row>
    <row r="148" spans="2:8" ht="12.75">
      <c r="B148" s="14">
        <v>6386.6</v>
      </c>
      <c r="C148" s="23">
        <f t="shared" si="100"/>
        <v>46469.59999999999</v>
      </c>
      <c r="D148" s="14">
        <f t="shared" si="101"/>
        <v>2731526.200000001</v>
      </c>
      <c r="E148" s="14">
        <f t="shared" si="102"/>
        <v>75.84</v>
      </c>
      <c r="F148" s="14">
        <f t="shared" si="103"/>
        <v>72.60875</v>
      </c>
      <c r="G148" s="14">
        <f t="shared" si="104"/>
        <v>58.460000000000015</v>
      </c>
      <c r="H148" s="14">
        <f t="shared" si="105"/>
        <v>162.59999999999997</v>
      </c>
    </row>
    <row r="149" spans="2:8" ht="12.75">
      <c r="B149" s="14">
        <v>6386.7</v>
      </c>
      <c r="C149" s="23">
        <f t="shared" si="100"/>
        <v>46506.69999999999</v>
      </c>
      <c r="D149" s="14">
        <f t="shared" si="101"/>
        <v>2736169.4000000013</v>
      </c>
      <c r="E149" s="14">
        <f t="shared" si="102"/>
        <v>75.73</v>
      </c>
      <c r="F149" s="14">
        <f t="shared" si="103"/>
        <v>72.66671875</v>
      </c>
      <c r="G149" s="14">
        <f t="shared" si="104"/>
        <v>58.52000000000002</v>
      </c>
      <c r="H149" s="14">
        <f t="shared" si="105"/>
        <v>162.69999999999996</v>
      </c>
    </row>
    <row r="150" spans="2:8" ht="12.75">
      <c r="B150" s="14">
        <v>6386.8</v>
      </c>
      <c r="C150" s="23">
        <f t="shared" si="100"/>
        <v>46543.79999999999</v>
      </c>
      <c r="D150" s="14">
        <f t="shared" si="101"/>
        <v>2740812.6000000015</v>
      </c>
      <c r="E150" s="14">
        <f t="shared" si="102"/>
        <v>75.62</v>
      </c>
      <c r="F150" s="14">
        <f t="shared" si="103"/>
        <v>72.7246875</v>
      </c>
      <c r="G150" s="14">
        <f t="shared" si="104"/>
        <v>58.58000000000002</v>
      </c>
      <c r="H150" s="14">
        <f t="shared" si="105"/>
        <v>162.79999999999995</v>
      </c>
    </row>
    <row r="151" spans="2:8" ht="12.75">
      <c r="B151" s="14">
        <v>6386.9</v>
      </c>
      <c r="C151" s="23">
        <f t="shared" si="100"/>
        <v>46580.89999999999</v>
      </c>
      <c r="D151" s="14">
        <f t="shared" si="101"/>
        <v>2745455.8000000017</v>
      </c>
      <c r="E151" s="14">
        <f t="shared" si="102"/>
        <v>75.51</v>
      </c>
      <c r="F151" s="14">
        <f t="shared" si="103"/>
        <v>72.78265625</v>
      </c>
      <c r="G151" s="14">
        <f t="shared" si="104"/>
        <v>58.64000000000002</v>
      </c>
      <c r="H151" s="14">
        <f t="shared" si="105"/>
        <v>162.89999999999995</v>
      </c>
    </row>
    <row r="152" spans="2:8" ht="12.75">
      <c r="B152" s="14">
        <v>6387</v>
      </c>
      <c r="C152" s="23">
        <v>46618</v>
      </c>
      <c r="D152" s="14">
        <v>2750099</v>
      </c>
      <c r="E152" s="14">
        <v>75.4</v>
      </c>
      <c r="F152" s="14">
        <f>C152/640</f>
        <v>72.840625</v>
      </c>
      <c r="G152" s="14">
        <v>58.7</v>
      </c>
      <c r="H152" s="14">
        <v>163</v>
      </c>
    </row>
    <row r="153" spans="2:8" ht="12.75">
      <c r="B153" s="14">
        <v>6387.1</v>
      </c>
      <c r="C153" s="23">
        <f aca="true" t="shared" si="106" ref="C153:H153">(C$162-C$152)/10+C152</f>
        <v>46655.1</v>
      </c>
      <c r="D153" s="14">
        <f t="shared" si="106"/>
        <v>2754779.4</v>
      </c>
      <c r="E153" s="14">
        <f t="shared" si="106"/>
        <v>75.25</v>
      </c>
      <c r="F153" s="14">
        <f t="shared" si="106"/>
        <v>72.89859375</v>
      </c>
      <c r="G153" s="14">
        <f t="shared" si="106"/>
        <v>58.77</v>
      </c>
      <c r="H153" s="14">
        <f t="shared" si="106"/>
        <v>163.1</v>
      </c>
    </row>
    <row r="154" spans="2:8" ht="12.75">
      <c r="B154" s="14">
        <v>6387.2</v>
      </c>
      <c r="C154" s="23">
        <f aca="true" t="shared" si="107" ref="C154:C161">(C$162-C$152)/10+C153</f>
        <v>46692.2</v>
      </c>
      <c r="D154" s="14">
        <f aca="true" t="shared" si="108" ref="D154:D161">(D$162-D$152)/10+D153</f>
        <v>2759459.8</v>
      </c>
      <c r="E154" s="14">
        <f aca="true" t="shared" si="109" ref="E154:E161">(E$162-E$152)/10+E153</f>
        <v>75.1</v>
      </c>
      <c r="F154" s="14">
        <f aca="true" t="shared" si="110" ref="F154:F161">(F$162-F$152)/10+F153</f>
        <v>72.9565625</v>
      </c>
      <c r="G154" s="14">
        <f aca="true" t="shared" si="111" ref="G154:G161">(G$162-G$152)/10+G153</f>
        <v>58.84</v>
      </c>
      <c r="H154" s="14">
        <f aca="true" t="shared" si="112" ref="H154:H161">(H$162-H$152)/10+H153</f>
        <v>163.2</v>
      </c>
    </row>
    <row r="155" spans="2:8" ht="12.75">
      <c r="B155" s="14">
        <v>6387.3</v>
      </c>
      <c r="C155" s="23">
        <f t="shared" si="107"/>
        <v>46729.299999999996</v>
      </c>
      <c r="D155" s="14">
        <f t="shared" si="108"/>
        <v>2764140.1999999997</v>
      </c>
      <c r="E155" s="14">
        <f t="shared" si="109"/>
        <v>74.94999999999999</v>
      </c>
      <c r="F155" s="14">
        <f t="shared" si="110"/>
        <v>73.01453125</v>
      </c>
      <c r="G155" s="14">
        <f t="shared" si="111"/>
        <v>58.910000000000004</v>
      </c>
      <c r="H155" s="14">
        <f t="shared" si="112"/>
        <v>163.29999999999998</v>
      </c>
    </row>
    <row r="156" spans="2:8" ht="12.75">
      <c r="B156" s="14">
        <v>6387.4</v>
      </c>
      <c r="C156" s="23">
        <f t="shared" si="107"/>
        <v>46766.399999999994</v>
      </c>
      <c r="D156" s="14">
        <f t="shared" si="108"/>
        <v>2768820.5999999996</v>
      </c>
      <c r="E156" s="14">
        <f t="shared" si="109"/>
        <v>74.79999999999998</v>
      </c>
      <c r="F156" s="14">
        <f t="shared" si="110"/>
        <v>73.0725</v>
      </c>
      <c r="G156" s="14">
        <f t="shared" si="111"/>
        <v>58.980000000000004</v>
      </c>
      <c r="H156" s="14">
        <f t="shared" si="112"/>
        <v>163.39999999999998</v>
      </c>
    </row>
    <row r="157" spans="2:8" ht="12.75">
      <c r="B157" s="14">
        <v>6387.5</v>
      </c>
      <c r="C157" s="23">
        <f t="shared" si="107"/>
        <v>46803.49999999999</v>
      </c>
      <c r="D157" s="14">
        <f t="shared" si="108"/>
        <v>2773500.9999999995</v>
      </c>
      <c r="E157" s="14">
        <f t="shared" si="109"/>
        <v>74.64999999999998</v>
      </c>
      <c r="F157" s="14">
        <f t="shared" si="110"/>
        <v>73.13046875</v>
      </c>
      <c r="G157" s="14">
        <f t="shared" si="111"/>
        <v>59.050000000000004</v>
      </c>
      <c r="H157" s="14">
        <f t="shared" si="112"/>
        <v>163.49999999999997</v>
      </c>
    </row>
    <row r="158" spans="2:8" ht="12.75">
      <c r="B158" s="14">
        <v>6387.6</v>
      </c>
      <c r="C158" s="23">
        <f t="shared" si="107"/>
        <v>46840.59999999999</v>
      </c>
      <c r="D158" s="14">
        <f t="shared" si="108"/>
        <v>2778181.3999999994</v>
      </c>
      <c r="E158" s="14">
        <f t="shared" si="109"/>
        <v>74.49999999999997</v>
      </c>
      <c r="F158" s="14">
        <f t="shared" si="110"/>
        <v>73.1884375</v>
      </c>
      <c r="G158" s="14">
        <f t="shared" si="111"/>
        <v>59.120000000000005</v>
      </c>
      <c r="H158" s="14">
        <f t="shared" si="112"/>
        <v>163.59999999999997</v>
      </c>
    </row>
    <row r="159" spans="2:8" ht="12.75">
      <c r="B159" s="14">
        <v>6387.7</v>
      </c>
      <c r="C159" s="23">
        <f t="shared" si="107"/>
        <v>46877.69999999999</v>
      </c>
      <c r="D159" s="14">
        <f t="shared" si="108"/>
        <v>2782861.7999999993</v>
      </c>
      <c r="E159" s="14">
        <f t="shared" si="109"/>
        <v>74.34999999999997</v>
      </c>
      <c r="F159" s="14">
        <f t="shared" si="110"/>
        <v>73.24640625</v>
      </c>
      <c r="G159" s="14">
        <f t="shared" si="111"/>
        <v>59.190000000000005</v>
      </c>
      <c r="H159" s="14">
        <f t="shared" si="112"/>
        <v>163.69999999999996</v>
      </c>
    </row>
    <row r="160" spans="2:8" ht="12.75">
      <c r="B160" s="14">
        <v>6387.8</v>
      </c>
      <c r="C160" s="23">
        <f t="shared" si="107"/>
        <v>46914.79999999999</v>
      </c>
      <c r="D160" s="14">
        <f t="shared" si="108"/>
        <v>2787542.1999999993</v>
      </c>
      <c r="E160" s="14">
        <f t="shared" si="109"/>
        <v>74.19999999999996</v>
      </c>
      <c r="F160" s="14">
        <f t="shared" si="110"/>
        <v>73.30437500000001</v>
      </c>
      <c r="G160" s="14">
        <f t="shared" si="111"/>
        <v>59.260000000000005</v>
      </c>
      <c r="H160" s="14">
        <f t="shared" si="112"/>
        <v>163.79999999999995</v>
      </c>
    </row>
    <row r="161" spans="2:8" ht="12.75">
      <c r="B161" s="14">
        <v>6387.9</v>
      </c>
      <c r="C161" s="23">
        <f t="shared" si="107"/>
        <v>46951.89999999999</v>
      </c>
      <c r="D161" s="14">
        <f t="shared" si="108"/>
        <v>2792222.599999999</v>
      </c>
      <c r="E161" s="14">
        <f t="shared" si="109"/>
        <v>74.04999999999995</v>
      </c>
      <c r="F161" s="14">
        <f t="shared" si="110"/>
        <v>73.36234375000001</v>
      </c>
      <c r="G161" s="14">
        <f t="shared" si="111"/>
        <v>59.330000000000005</v>
      </c>
      <c r="H161" s="14">
        <f t="shared" si="112"/>
        <v>163.89999999999995</v>
      </c>
    </row>
    <row r="162" spans="2:8" ht="12.75">
      <c r="B162" s="14">
        <v>6388</v>
      </c>
      <c r="C162" s="23">
        <v>46989</v>
      </c>
      <c r="D162" s="14">
        <v>2796903</v>
      </c>
      <c r="E162" s="14">
        <v>73.9</v>
      </c>
      <c r="F162" s="14">
        <f>C162/640</f>
        <v>73.4203125</v>
      </c>
      <c r="G162" s="14">
        <v>59.4</v>
      </c>
      <c r="H162" s="15">
        <v>164</v>
      </c>
    </row>
    <row r="163" spans="2:8" ht="12.75">
      <c r="B163" s="14">
        <v>6388.1</v>
      </c>
      <c r="C163" s="23">
        <f aca="true" t="shared" si="113" ref="C163:H163">(C$172-C$162)/10+C162</f>
        <v>47026.1</v>
      </c>
      <c r="D163" s="14">
        <f t="shared" si="113"/>
        <v>2801620.4</v>
      </c>
      <c r="E163" s="14">
        <f t="shared" si="113"/>
        <v>73.80000000000001</v>
      </c>
      <c r="F163" s="14">
        <f t="shared" si="113"/>
        <v>73.47828125</v>
      </c>
      <c r="G163" s="14">
        <f t="shared" si="113"/>
        <v>59.46</v>
      </c>
      <c r="H163" s="14">
        <f t="shared" si="113"/>
        <v>164.1</v>
      </c>
    </row>
    <row r="164" spans="2:8" ht="12.75">
      <c r="B164" s="14">
        <v>6388.2</v>
      </c>
      <c r="C164" s="23">
        <f aca="true" t="shared" si="114" ref="C164:C171">(C$172-C$162)/10+C163</f>
        <v>47063.2</v>
      </c>
      <c r="D164" s="14">
        <f aca="true" t="shared" si="115" ref="D164:D171">(D$172-D$162)/10+D163</f>
        <v>2806337.8</v>
      </c>
      <c r="E164" s="14">
        <f aca="true" t="shared" si="116" ref="E164:E171">(E$172-E$162)/10+E163</f>
        <v>73.70000000000002</v>
      </c>
      <c r="F164" s="14">
        <f aca="true" t="shared" si="117" ref="F164:F171">(F$172-F$162)/10+F163</f>
        <v>73.53625</v>
      </c>
      <c r="G164" s="14">
        <f aca="true" t="shared" si="118" ref="G164:G171">(G$172-G$162)/10+G163</f>
        <v>59.52</v>
      </c>
      <c r="H164" s="14">
        <f aca="true" t="shared" si="119" ref="H164:H171">(H$172-H$162)/10+H163</f>
        <v>164.2</v>
      </c>
    </row>
    <row r="165" spans="2:8" ht="12.75">
      <c r="B165" s="14">
        <v>6388.3</v>
      </c>
      <c r="C165" s="23">
        <f t="shared" si="114"/>
        <v>47100.299999999996</v>
      </c>
      <c r="D165" s="14">
        <f t="shared" si="115"/>
        <v>2811055.1999999997</v>
      </c>
      <c r="E165" s="14">
        <f t="shared" si="116"/>
        <v>73.60000000000002</v>
      </c>
      <c r="F165" s="14">
        <f t="shared" si="117"/>
        <v>73.59421875</v>
      </c>
      <c r="G165" s="14">
        <f t="shared" si="118"/>
        <v>59.580000000000005</v>
      </c>
      <c r="H165" s="14">
        <f t="shared" si="119"/>
        <v>164.29999999999998</v>
      </c>
    </row>
    <row r="166" spans="2:8" ht="12.75">
      <c r="B166" s="14">
        <v>6388.4</v>
      </c>
      <c r="C166" s="23">
        <f t="shared" si="114"/>
        <v>47137.399999999994</v>
      </c>
      <c r="D166" s="14">
        <f t="shared" si="115"/>
        <v>2815772.5999999996</v>
      </c>
      <c r="E166" s="14">
        <f t="shared" si="116"/>
        <v>73.50000000000003</v>
      </c>
      <c r="F166" s="14">
        <f t="shared" si="117"/>
        <v>73.6521875</v>
      </c>
      <c r="G166" s="14">
        <f t="shared" si="118"/>
        <v>59.64000000000001</v>
      </c>
      <c r="H166" s="14">
        <f t="shared" si="119"/>
        <v>164.39999999999998</v>
      </c>
    </row>
    <row r="167" spans="2:8" ht="12.75">
      <c r="B167" s="14">
        <v>6388.5</v>
      </c>
      <c r="C167" s="23">
        <f t="shared" si="114"/>
        <v>47174.49999999999</v>
      </c>
      <c r="D167" s="14">
        <f t="shared" si="115"/>
        <v>2820489.9999999995</v>
      </c>
      <c r="E167" s="14">
        <f t="shared" si="116"/>
        <v>73.40000000000003</v>
      </c>
      <c r="F167" s="14">
        <f t="shared" si="117"/>
        <v>73.71015625</v>
      </c>
      <c r="G167" s="14">
        <f t="shared" si="118"/>
        <v>59.70000000000001</v>
      </c>
      <c r="H167" s="14">
        <f t="shared" si="119"/>
        <v>164.49999999999997</v>
      </c>
    </row>
    <row r="168" spans="2:8" ht="12.75">
      <c r="B168" s="14">
        <v>6388.6</v>
      </c>
      <c r="C168" s="23">
        <f t="shared" si="114"/>
        <v>47211.59999999999</v>
      </c>
      <c r="D168" s="14">
        <f t="shared" si="115"/>
        <v>2825207.3999999994</v>
      </c>
      <c r="E168" s="14">
        <f t="shared" si="116"/>
        <v>73.30000000000004</v>
      </c>
      <c r="F168" s="14">
        <f t="shared" si="117"/>
        <v>73.768125</v>
      </c>
      <c r="G168" s="14">
        <f t="shared" si="118"/>
        <v>59.76000000000001</v>
      </c>
      <c r="H168" s="14">
        <f t="shared" si="119"/>
        <v>164.59999999999997</v>
      </c>
    </row>
    <row r="169" spans="2:8" ht="12.75">
      <c r="B169" s="14">
        <v>6388.7</v>
      </c>
      <c r="C169" s="23">
        <f t="shared" si="114"/>
        <v>47248.69999999999</v>
      </c>
      <c r="D169" s="14">
        <f t="shared" si="115"/>
        <v>2829924.7999999993</v>
      </c>
      <c r="E169" s="14">
        <f t="shared" si="116"/>
        <v>73.20000000000005</v>
      </c>
      <c r="F169" s="14">
        <f t="shared" si="117"/>
        <v>73.82609375</v>
      </c>
      <c r="G169" s="14">
        <f t="shared" si="118"/>
        <v>59.820000000000014</v>
      </c>
      <c r="H169" s="14">
        <f t="shared" si="119"/>
        <v>164.69999999999996</v>
      </c>
    </row>
    <row r="170" spans="2:8" ht="12.75">
      <c r="B170" s="14">
        <v>6388.8</v>
      </c>
      <c r="C170" s="23">
        <f t="shared" si="114"/>
        <v>47285.79999999999</v>
      </c>
      <c r="D170" s="14">
        <f t="shared" si="115"/>
        <v>2834642.1999999993</v>
      </c>
      <c r="E170" s="14">
        <f t="shared" si="116"/>
        <v>73.10000000000005</v>
      </c>
      <c r="F170" s="14">
        <f t="shared" si="117"/>
        <v>73.8840625</v>
      </c>
      <c r="G170" s="14">
        <f t="shared" si="118"/>
        <v>59.88000000000002</v>
      </c>
      <c r="H170" s="14">
        <f t="shared" si="119"/>
        <v>164.79999999999995</v>
      </c>
    </row>
    <row r="171" spans="2:8" ht="12.75">
      <c r="B171" s="14">
        <v>6388.9</v>
      </c>
      <c r="C171" s="23">
        <f t="shared" si="114"/>
        <v>47322.89999999999</v>
      </c>
      <c r="D171" s="14">
        <f t="shared" si="115"/>
        <v>2839359.599999999</v>
      </c>
      <c r="E171" s="14">
        <f t="shared" si="116"/>
        <v>73.00000000000006</v>
      </c>
      <c r="F171" s="14">
        <f t="shared" si="117"/>
        <v>73.94203125</v>
      </c>
      <c r="G171" s="14">
        <f t="shared" si="118"/>
        <v>59.94000000000002</v>
      </c>
      <c r="H171" s="14">
        <f t="shared" si="119"/>
        <v>164.89999999999995</v>
      </c>
    </row>
    <row r="172" spans="2:8" ht="12.75">
      <c r="B172" s="14">
        <v>6389</v>
      </c>
      <c r="C172" s="23">
        <v>47360</v>
      </c>
      <c r="D172" s="14">
        <v>2844077</v>
      </c>
      <c r="E172" s="14">
        <v>72.9</v>
      </c>
      <c r="F172" s="14">
        <f>C172/640</f>
        <v>74</v>
      </c>
      <c r="G172" s="14">
        <v>60</v>
      </c>
      <c r="H172" s="14">
        <v>165</v>
      </c>
    </row>
    <row r="173" spans="2:8" ht="12.75">
      <c r="B173" s="14">
        <v>6389.1</v>
      </c>
      <c r="C173" s="23">
        <f aca="true" t="shared" si="120" ref="C173:H173">(C$182-C$172)/10+C172</f>
        <v>47397.2</v>
      </c>
      <c r="D173" s="14">
        <f t="shared" si="120"/>
        <v>2848831.6</v>
      </c>
      <c r="E173" s="14">
        <f t="shared" si="120"/>
        <v>72.76</v>
      </c>
      <c r="F173" s="14">
        <f t="shared" si="120"/>
        <v>74.058125</v>
      </c>
      <c r="G173" s="14">
        <f t="shared" si="120"/>
        <v>60.05</v>
      </c>
      <c r="H173" s="14">
        <f t="shared" si="120"/>
        <v>165.1</v>
      </c>
    </row>
    <row r="174" spans="2:8" ht="12.75">
      <c r="B174" s="14">
        <v>6389.2</v>
      </c>
      <c r="C174" s="23">
        <f aca="true" t="shared" si="121" ref="C174:C181">(C$182-C$172)/10+C173</f>
        <v>47434.399999999994</v>
      </c>
      <c r="D174" s="14">
        <f aca="true" t="shared" si="122" ref="D174:D181">(D$182-D$172)/10+D173</f>
        <v>2853586.2</v>
      </c>
      <c r="E174" s="14">
        <f aca="true" t="shared" si="123" ref="E174:E181">(E$182-E$172)/10+E173</f>
        <v>72.62</v>
      </c>
      <c r="F174" s="14">
        <f aca="true" t="shared" si="124" ref="F174:F181">(F$182-F$172)/10+F173</f>
        <v>74.11625000000001</v>
      </c>
      <c r="G174" s="14">
        <f aca="true" t="shared" si="125" ref="G174:G181">(G$182-G$172)/10+G173</f>
        <v>60.099999999999994</v>
      </c>
      <c r="H174" s="14">
        <f aca="true" t="shared" si="126" ref="H174:H181">(H$182-H$172)/10+H173</f>
        <v>165.2</v>
      </c>
    </row>
    <row r="175" spans="2:8" ht="12.75">
      <c r="B175" s="14">
        <v>6389.3</v>
      </c>
      <c r="C175" s="23">
        <f t="shared" si="121"/>
        <v>47471.59999999999</v>
      </c>
      <c r="D175" s="14">
        <f t="shared" si="122"/>
        <v>2858340.8000000003</v>
      </c>
      <c r="E175" s="14">
        <f t="shared" si="123"/>
        <v>72.48</v>
      </c>
      <c r="F175" s="14">
        <f t="shared" si="124"/>
        <v>74.17437500000001</v>
      </c>
      <c r="G175" s="14">
        <f t="shared" si="125"/>
        <v>60.14999999999999</v>
      </c>
      <c r="H175" s="14">
        <f t="shared" si="126"/>
        <v>165.29999999999998</v>
      </c>
    </row>
    <row r="176" spans="2:8" ht="12.75">
      <c r="B176" s="14">
        <v>6389.4</v>
      </c>
      <c r="C176" s="23">
        <f t="shared" si="121"/>
        <v>47508.79999999999</v>
      </c>
      <c r="D176" s="14">
        <f t="shared" si="122"/>
        <v>2863095.4000000004</v>
      </c>
      <c r="E176" s="14">
        <f t="shared" si="123"/>
        <v>72.34</v>
      </c>
      <c r="F176" s="14">
        <f t="shared" si="124"/>
        <v>74.23250000000002</v>
      </c>
      <c r="G176" s="14">
        <f t="shared" si="125"/>
        <v>60.19999999999999</v>
      </c>
      <c r="H176" s="14">
        <f t="shared" si="126"/>
        <v>165.39999999999998</v>
      </c>
    </row>
    <row r="177" spans="2:8" ht="12.75">
      <c r="B177" s="14">
        <v>6389.5</v>
      </c>
      <c r="C177" s="23">
        <f t="shared" si="121"/>
        <v>47545.999999999985</v>
      </c>
      <c r="D177" s="14">
        <f t="shared" si="122"/>
        <v>2867850.0000000005</v>
      </c>
      <c r="E177" s="14">
        <f t="shared" si="123"/>
        <v>72.2</v>
      </c>
      <c r="F177" s="14">
        <f t="shared" si="124"/>
        <v>74.29062500000002</v>
      </c>
      <c r="G177" s="14">
        <f t="shared" si="125"/>
        <v>60.249999999999986</v>
      </c>
      <c r="H177" s="14">
        <f t="shared" si="126"/>
        <v>165.49999999999997</v>
      </c>
    </row>
    <row r="178" spans="2:8" ht="12.75">
      <c r="B178" s="14">
        <v>6389.6</v>
      </c>
      <c r="C178" s="23">
        <f t="shared" si="121"/>
        <v>47583.19999999998</v>
      </c>
      <c r="D178" s="14">
        <f t="shared" si="122"/>
        <v>2872604.6000000006</v>
      </c>
      <c r="E178" s="14">
        <f t="shared" si="123"/>
        <v>72.06</v>
      </c>
      <c r="F178" s="14">
        <f t="shared" si="124"/>
        <v>74.34875000000002</v>
      </c>
      <c r="G178" s="14">
        <f t="shared" si="125"/>
        <v>60.29999999999998</v>
      </c>
      <c r="H178" s="14">
        <f t="shared" si="126"/>
        <v>165.59999999999997</v>
      </c>
    </row>
    <row r="179" spans="2:8" ht="12.75">
      <c r="B179" s="14">
        <v>6389.7</v>
      </c>
      <c r="C179" s="23">
        <f t="shared" si="121"/>
        <v>47620.39999999998</v>
      </c>
      <c r="D179" s="14">
        <f t="shared" si="122"/>
        <v>2877359.2000000007</v>
      </c>
      <c r="E179" s="14">
        <f t="shared" si="123"/>
        <v>71.92</v>
      </c>
      <c r="F179" s="14">
        <f t="shared" si="124"/>
        <v>74.40687500000003</v>
      </c>
      <c r="G179" s="14">
        <f t="shared" si="125"/>
        <v>60.34999999999998</v>
      </c>
      <c r="H179" s="14">
        <f t="shared" si="126"/>
        <v>165.69999999999996</v>
      </c>
    </row>
    <row r="180" spans="2:8" ht="12.75">
      <c r="B180" s="14">
        <v>6389.8</v>
      </c>
      <c r="C180" s="23">
        <f t="shared" si="121"/>
        <v>47657.59999999998</v>
      </c>
      <c r="D180" s="14">
        <f t="shared" si="122"/>
        <v>2882113.8000000007</v>
      </c>
      <c r="E180" s="14">
        <f t="shared" si="123"/>
        <v>71.78</v>
      </c>
      <c r="F180" s="14">
        <f t="shared" si="124"/>
        <v>74.46500000000003</v>
      </c>
      <c r="G180" s="14">
        <f t="shared" si="125"/>
        <v>60.39999999999998</v>
      </c>
      <c r="H180" s="14">
        <f t="shared" si="126"/>
        <v>165.79999999999995</v>
      </c>
    </row>
    <row r="181" spans="2:8" ht="12.75">
      <c r="B181" s="14">
        <v>6389.9</v>
      </c>
      <c r="C181" s="23">
        <f t="shared" si="121"/>
        <v>47694.799999999974</v>
      </c>
      <c r="D181" s="14">
        <f t="shared" si="122"/>
        <v>2886868.400000001</v>
      </c>
      <c r="E181" s="14">
        <f t="shared" si="123"/>
        <v>71.64</v>
      </c>
      <c r="F181" s="14">
        <f t="shared" si="124"/>
        <v>74.52312500000004</v>
      </c>
      <c r="G181" s="14">
        <f t="shared" si="125"/>
        <v>60.449999999999974</v>
      </c>
      <c r="H181" s="14">
        <f t="shared" si="126"/>
        <v>165.89999999999995</v>
      </c>
    </row>
    <row r="182" spans="2:8" ht="12.75">
      <c r="B182" s="14">
        <v>6390</v>
      </c>
      <c r="C182" s="23">
        <v>47732</v>
      </c>
      <c r="D182" s="14">
        <v>2891623</v>
      </c>
      <c r="E182" s="14">
        <v>71.5</v>
      </c>
      <c r="F182" s="14">
        <f>C182/640</f>
        <v>74.58125</v>
      </c>
      <c r="G182" s="14">
        <v>60.5</v>
      </c>
      <c r="H182" s="15">
        <v>166</v>
      </c>
    </row>
    <row r="183" spans="2:8" ht="12.75">
      <c r="B183" s="14">
        <v>6390.1</v>
      </c>
      <c r="C183" s="23">
        <f aca="true" t="shared" si="127" ref="C183:H183">(C$192-C$182)/10+C182</f>
        <v>47769.1</v>
      </c>
      <c r="D183" s="14">
        <f t="shared" si="127"/>
        <v>2896414.8</v>
      </c>
      <c r="E183" s="14">
        <f t="shared" si="127"/>
        <v>71.4</v>
      </c>
      <c r="F183" s="14">
        <f t="shared" si="127"/>
        <v>74.63921875</v>
      </c>
      <c r="G183" s="14">
        <f t="shared" si="127"/>
        <v>60.55</v>
      </c>
      <c r="H183" s="14">
        <f t="shared" si="127"/>
        <v>166.1</v>
      </c>
    </row>
    <row r="184" spans="2:8" ht="12.75">
      <c r="B184" s="14">
        <v>6390.2</v>
      </c>
      <c r="C184" s="23">
        <f aca="true" t="shared" si="128" ref="C184:C191">(C$192-C$182)/10+C183</f>
        <v>47806.2</v>
      </c>
      <c r="D184" s="14">
        <f aca="true" t="shared" si="129" ref="D184:D191">(D$192-D$182)/10+D183</f>
        <v>2901206.5999999996</v>
      </c>
      <c r="E184" s="14">
        <f aca="true" t="shared" si="130" ref="E184:E191">(E$192-E$182)/10+E183</f>
        <v>71.30000000000001</v>
      </c>
      <c r="F184" s="14">
        <f aca="true" t="shared" si="131" ref="F184:F191">(F$192-F$182)/10+F183</f>
        <v>74.6971875</v>
      </c>
      <c r="G184" s="14">
        <f aca="true" t="shared" si="132" ref="G184:G191">(G$192-G$182)/10+G183</f>
        <v>60.599999999999994</v>
      </c>
      <c r="H184" s="14">
        <f aca="true" t="shared" si="133" ref="H184:H191">(H$192-H$182)/10+H183</f>
        <v>166.2</v>
      </c>
    </row>
    <row r="185" spans="2:8" ht="12.75">
      <c r="B185" s="14">
        <v>6390.3</v>
      </c>
      <c r="C185" s="23">
        <f t="shared" si="128"/>
        <v>47843.299999999996</v>
      </c>
      <c r="D185" s="14">
        <f t="shared" si="129"/>
        <v>2905998.3999999994</v>
      </c>
      <c r="E185" s="14">
        <f t="shared" si="130"/>
        <v>71.20000000000002</v>
      </c>
      <c r="F185" s="14">
        <f t="shared" si="131"/>
        <v>74.75515625</v>
      </c>
      <c r="G185" s="14">
        <f t="shared" si="132"/>
        <v>60.64999999999999</v>
      </c>
      <c r="H185" s="14">
        <f t="shared" si="133"/>
        <v>166.29999999999998</v>
      </c>
    </row>
    <row r="186" spans="2:8" ht="12.75">
      <c r="B186" s="14">
        <v>6390.4</v>
      </c>
      <c r="C186" s="23">
        <f t="shared" si="128"/>
        <v>47880.399999999994</v>
      </c>
      <c r="D186" s="14">
        <f t="shared" si="129"/>
        <v>2910790.1999999993</v>
      </c>
      <c r="E186" s="14">
        <f t="shared" si="130"/>
        <v>71.10000000000002</v>
      </c>
      <c r="F186" s="14">
        <f t="shared" si="131"/>
        <v>74.813125</v>
      </c>
      <c r="G186" s="14">
        <f t="shared" si="132"/>
        <v>60.69999999999999</v>
      </c>
      <c r="H186" s="14">
        <f t="shared" si="133"/>
        <v>166.39999999999998</v>
      </c>
    </row>
    <row r="187" spans="2:8" ht="12.75">
      <c r="B187" s="14">
        <v>6390.5</v>
      </c>
      <c r="C187" s="23">
        <f t="shared" si="128"/>
        <v>47917.49999999999</v>
      </c>
      <c r="D187" s="14">
        <f t="shared" si="129"/>
        <v>2915581.999999999</v>
      </c>
      <c r="E187" s="14">
        <f t="shared" si="130"/>
        <v>71.00000000000003</v>
      </c>
      <c r="F187" s="14">
        <f t="shared" si="131"/>
        <v>74.87109375</v>
      </c>
      <c r="G187" s="14">
        <f t="shared" si="132"/>
        <v>60.749999999999986</v>
      </c>
      <c r="H187" s="14">
        <f t="shared" si="133"/>
        <v>166.49999999999997</v>
      </c>
    </row>
    <row r="188" spans="2:8" ht="12.75">
      <c r="B188" s="14">
        <v>6390.6</v>
      </c>
      <c r="C188" s="23">
        <f t="shared" si="128"/>
        <v>47954.59999999999</v>
      </c>
      <c r="D188" s="14">
        <f t="shared" si="129"/>
        <v>2920373.799999999</v>
      </c>
      <c r="E188" s="14">
        <f t="shared" si="130"/>
        <v>70.90000000000003</v>
      </c>
      <c r="F188" s="14">
        <f t="shared" si="131"/>
        <v>74.9290625</v>
      </c>
      <c r="G188" s="14">
        <f t="shared" si="132"/>
        <v>60.79999999999998</v>
      </c>
      <c r="H188" s="14">
        <f t="shared" si="133"/>
        <v>166.59999999999997</v>
      </c>
    </row>
    <row r="189" spans="2:8" ht="12.75">
      <c r="B189" s="14">
        <v>6390.7</v>
      </c>
      <c r="C189" s="23">
        <f t="shared" si="128"/>
        <v>47991.69999999999</v>
      </c>
      <c r="D189" s="14">
        <f t="shared" si="129"/>
        <v>2925165.5999999987</v>
      </c>
      <c r="E189" s="14">
        <f t="shared" si="130"/>
        <v>70.80000000000004</v>
      </c>
      <c r="F189" s="14">
        <f t="shared" si="131"/>
        <v>74.98703125</v>
      </c>
      <c r="G189" s="14">
        <f t="shared" si="132"/>
        <v>60.84999999999998</v>
      </c>
      <c r="H189" s="14">
        <f t="shared" si="133"/>
        <v>166.69999999999996</v>
      </c>
    </row>
    <row r="190" spans="2:8" ht="12.75">
      <c r="B190" s="14">
        <v>6390.8</v>
      </c>
      <c r="C190" s="23">
        <f t="shared" si="128"/>
        <v>48028.79999999999</v>
      </c>
      <c r="D190" s="14">
        <f t="shared" si="129"/>
        <v>2929957.3999999985</v>
      </c>
      <c r="E190" s="14">
        <f t="shared" si="130"/>
        <v>70.70000000000005</v>
      </c>
      <c r="F190" s="14">
        <f t="shared" si="131"/>
        <v>75.045</v>
      </c>
      <c r="G190" s="14">
        <f t="shared" si="132"/>
        <v>60.89999999999998</v>
      </c>
      <c r="H190" s="14">
        <f t="shared" si="133"/>
        <v>166.79999999999995</v>
      </c>
    </row>
    <row r="191" spans="2:8" ht="12.75">
      <c r="B191" s="14">
        <v>6390.9</v>
      </c>
      <c r="C191" s="23">
        <f t="shared" si="128"/>
        <v>48065.89999999999</v>
      </c>
      <c r="D191" s="14">
        <f t="shared" si="129"/>
        <v>2934749.1999999983</v>
      </c>
      <c r="E191" s="14">
        <f t="shared" si="130"/>
        <v>70.60000000000005</v>
      </c>
      <c r="F191" s="14">
        <f t="shared" si="131"/>
        <v>75.10296875</v>
      </c>
      <c r="G191" s="14">
        <f t="shared" si="132"/>
        <v>60.949999999999974</v>
      </c>
      <c r="H191" s="14">
        <f t="shared" si="133"/>
        <v>166.89999999999995</v>
      </c>
    </row>
    <row r="192" spans="2:8" ht="12.75">
      <c r="B192" s="14">
        <v>6391</v>
      </c>
      <c r="C192" s="23">
        <v>48103</v>
      </c>
      <c r="D192" s="14">
        <v>2939541</v>
      </c>
      <c r="E192" s="14">
        <v>70.5</v>
      </c>
      <c r="F192" s="14">
        <f>C192/640</f>
        <v>75.1609375</v>
      </c>
      <c r="G192" s="14">
        <v>61</v>
      </c>
      <c r="H192" s="14">
        <v>167</v>
      </c>
    </row>
    <row r="193" spans="2:8" ht="12.75">
      <c r="B193" s="14">
        <v>6391.1</v>
      </c>
      <c r="C193" s="23">
        <f aca="true" t="shared" si="134" ref="C193:H193">(C$202-C$192)/10+C192</f>
        <v>48140.1</v>
      </c>
      <c r="D193" s="14">
        <f t="shared" si="134"/>
        <v>2944369.8</v>
      </c>
      <c r="E193" s="14">
        <f t="shared" si="134"/>
        <v>70.38</v>
      </c>
      <c r="F193" s="14">
        <f t="shared" si="134"/>
        <v>75.21890625</v>
      </c>
      <c r="G193" s="14">
        <f t="shared" si="134"/>
        <v>61.07</v>
      </c>
      <c r="H193" s="14">
        <f t="shared" si="134"/>
        <v>167.1</v>
      </c>
    </row>
    <row r="194" spans="2:8" ht="12.75">
      <c r="B194" s="14">
        <v>6391.2</v>
      </c>
      <c r="C194" s="23">
        <f aca="true" t="shared" si="135" ref="C194:C201">(C$202-C$192)/10+C193</f>
        <v>48177.2</v>
      </c>
      <c r="D194" s="14">
        <f aca="true" t="shared" si="136" ref="D194:D201">(D$202-D$192)/10+D193</f>
        <v>2949198.5999999996</v>
      </c>
      <c r="E194" s="14">
        <f aca="true" t="shared" si="137" ref="E194:E201">(E$202-E$192)/10+E193</f>
        <v>70.25999999999999</v>
      </c>
      <c r="F194" s="14">
        <f aca="true" t="shared" si="138" ref="F194:F201">(F$202-F$192)/10+F193</f>
        <v>75.276875</v>
      </c>
      <c r="G194" s="14">
        <f aca="true" t="shared" si="139" ref="G194:G201">(G$202-G$192)/10+G193</f>
        <v>61.14</v>
      </c>
      <c r="H194" s="14">
        <f aca="true" t="shared" si="140" ref="H194:H201">(H$202-H$192)/10+H193</f>
        <v>167.2</v>
      </c>
    </row>
    <row r="195" spans="2:8" ht="12.75">
      <c r="B195" s="14">
        <v>6391.3</v>
      </c>
      <c r="C195" s="23">
        <f t="shared" si="135"/>
        <v>48214.299999999996</v>
      </c>
      <c r="D195" s="14">
        <f t="shared" si="136"/>
        <v>2954027.3999999994</v>
      </c>
      <c r="E195" s="14">
        <f t="shared" si="137"/>
        <v>70.13999999999999</v>
      </c>
      <c r="F195" s="14">
        <f t="shared" si="138"/>
        <v>75.33484375</v>
      </c>
      <c r="G195" s="14">
        <f t="shared" si="139"/>
        <v>61.21</v>
      </c>
      <c r="H195" s="14">
        <f t="shared" si="140"/>
        <v>167.29999999999998</v>
      </c>
    </row>
    <row r="196" spans="2:8" ht="12.75">
      <c r="B196" s="14">
        <v>6391.4</v>
      </c>
      <c r="C196" s="23">
        <f t="shared" si="135"/>
        <v>48251.399999999994</v>
      </c>
      <c r="D196" s="14">
        <f t="shared" si="136"/>
        <v>2958856.1999999993</v>
      </c>
      <c r="E196" s="14">
        <f t="shared" si="137"/>
        <v>70.01999999999998</v>
      </c>
      <c r="F196" s="14">
        <f t="shared" si="138"/>
        <v>75.3928125</v>
      </c>
      <c r="G196" s="14">
        <f t="shared" si="139"/>
        <v>61.28</v>
      </c>
      <c r="H196" s="14">
        <f t="shared" si="140"/>
        <v>167.39999999999998</v>
      </c>
    </row>
    <row r="197" spans="2:8" ht="12.75">
      <c r="B197" s="14">
        <v>6391.5</v>
      </c>
      <c r="C197" s="23">
        <f t="shared" si="135"/>
        <v>48288.49999999999</v>
      </c>
      <c r="D197" s="14">
        <f t="shared" si="136"/>
        <v>2963684.999999999</v>
      </c>
      <c r="E197" s="14">
        <f t="shared" si="137"/>
        <v>69.89999999999998</v>
      </c>
      <c r="F197" s="14">
        <f t="shared" si="138"/>
        <v>75.45078125</v>
      </c>
      <c r="G197" s="14">
        <f t="shared" si="139"/>
        <v>61.35</v>
      </c>
      <c r="H197" s="14">
        <f t="shared" si="140"/>
        <v>167.49999999999997</v>
      </c>
    </row>
    <row r="198" spans="2:8" ht="12.75">
      <c r="B198" s="14">
        <v>6391.6</v>
      </c>
      <c r="C198" s="23">
        <f t="shared" si="135"/>
        <v>48325.59999999999</v>
      </c>
      <c r="D198" s="14">
        <f t="shared" si="136"/>
        <v>2968513.799999999</v>
      </c>
      <c r="E198" s="14">
        <f t="shared" si="137"/>
        <v>69.77999999999997</v>
      </c>
      <c r="F198" s="14">
        <f t="shared" si="138"/>
        <v>75.50875</v>
      </c>
      <c r="G198" s="14">
        <f t="shared" si="139"/>
        <v>61.42</v>
      </c>
      <c r="H198" s="14">
        <f t="shared" si="140"/>
        <v>167.59999999999997</v>
      </c>
    </row>
    <row r="199" spans="2:8" ht="12.75">
      <c r="B199" s="14">
        <v>6391.7</v>
      </c>
      <c r="C199" s="23">
        <f t="shared" si="135"/>
        <v>48362.69999999999</v>
      </c>
      <c r="D199" s="14">
        <f t="shared" si="136"/>
        <v>2973342.5999999987</v>
      </c>
      <c r="E199" s="14">
        <f t="shared" si="137"/>
        <v>69.65999999999997</v>
      </c>
      <c r="F199" s="14">
        <f t="shared" si="138"/>
        <v>75.56671875</v>
      </c>
      <c r="G199" s="14">
        <f t="shared" si="139"/>
        <v>61.49</v>
      </c>
      <c r="H199" s="14">
        <f t="shared" si="140"/>
        <v>167.69999999999996</v>
      </c>
    </row>
    <row r="200" spans="2:8" ht="12.75">
      <c r="B200" s="14">
        <v>6391.8</v>
      </c>
      <c r="C200" s="23">
        <f t="shared" si="135"/>
        <v>48399.79999999999</v>
      </c>
      <c r="D200" s="14">
        <f t="shared" si="136"/>
        <v>2978171.3999999985</v>
      </c>
      <c r="E200" s="14">
        <f t="shared" si="137"/>
        <v>69.53999999999996</v>
      </c>
      <c r="F200" s="14">
        <f t="shared" si="138"/>
        <v>75.62468750000001</v>
      </c>
      <c r="G200" s="14">
        <f t="shared" si="139"/>
        <v>61.56</v>
      </c>
      <c r="H200" s="14">
        <f t="shared" si="140"/>
        <v>167.79999999999995</v>
      </c>
    </row>
    <row r="201" spans="2:8" ht="12.75">
      <c r="B201" s="14">
        <v>6391.9</v>
      </c>
      <c r="C201" s="23">
        <f t="shared" si="135"/>
        <v>48436.89999999999</v>
      </c>
      <c r="D201" s="14">
        <f t="shared" si="136"/>
        <v>2983000.1999999983</v>
      </c>
      <c r="E201" s="14">
        <f t="shared" si="137"/>
        <v>69.41999999999996</v>
      </c>
      <c r="F201" s="14">
        <f t="shared" si="138"/>
        <v>75.68265625000001</v>
      </c>
      <c r="G201" s="14">
        <f t="shared" si="139"/>
        <v>61.63</v>
      </c>
      <c r="H201" s="14">
        <f t="shared" si="140"/>
        <v>167.89999999999995</v>
      </c>
    </row>
    <row r="202" spans="2:8" ht="12.75">
      <c r="B202" s="14">
        <v>6392</v>
      </c>
      <c r="C202" s="23">
        <v>48474</v>
      </c>
      <c r="D202" s="14">
        <v>2987829</v>
      </c>
      <c r="E202" s="14">
        <v>69.3</v>
      </c>
      <c r="F202" s="14">
        <f>C202/640</f>
        <v>75.740625</v>
      </c>
      <c r="G202" s="14">
        <v>61.7</v>
      </c>
      <c r="H202" s="15">
        <v>168</v>
      </c>
    </row>
    <row r="203" spans="2:8" ht="12.75">
      <c r="B203" s="14">
        <v>6392.1</v>
      </c>
      <c r="C203" s="23">
        <f aca="true" t="shared" si="141" ref="C203:H203">(C$212-C$202)/10+C202</f>
        <v>48503.7</v>
      </c>
      <c r="D203" s="14">
        <f t="shared" si="141"/>
        <v>2992691.3</v>
      </c>
      <c r="E203" s="14">
        <f t="shared" si="141"/>
        <v>69.2</v>
      </c>
      <c r="F203" s="14">
        <f t="shared" si="141"/>
        <v>75.78703125</v>
      </c>
      <c r="G203" s="14">
        <f t="shared" si="141"/>
        <v>61.77</v>
      </c>
      <c r="H203" s="14">
        <f t="shared" si="141"/>
        <v>168.1</v>
      </c>
    </row>
    <row r="204" spans="2:8" ht="12.75">
      <c r="B204" s="14">
        <v>6392.2</v>
      </c>
      <c r="C204" s="23">
        <f aca="true" t="shared" si="142" ref="C204:C211">(C$212-C$202)/10+C203</f>
        <v>48533.399999999994</v>
      </c>
      <c r="D204" s="14">
        <f aca="true" t="shared" si="143" ref="D204:D211">(D$212-D$202)/10+D203</f>
        <v>2997553.5999999996</v>
      </c>
      <c r="E204" s="14">
        <f aca="true" t="shared" si="144" ref="E204:E211">(E$212-E$202)/10+E203</f>
        <v>69.10000000000001</v>
      </c>
      <c r="F204" s="14">
        <f aca="true" t="shared" si="145" ref="F204:F211">(F$212-F$202)/10+F203</f>
        <v>75.8334375</v>
      </c>
      <c r="G204" s="14">
        <f aca="true" t="shared" si="146" ref="G204:G211">(G$212-G$202)/10+G203</f>
        <v>61.84</v>
      </c>
      <c r="H204" s="14">
        <f aca="true" t="shared" si="147" ref="H204:H211">(H$212-H$202)/10+H203</f>
        <v>168.2</v>
      </c>
    </row>
    <row r="205" spans="2:8" ht="12.75">
      <c r="B205" s="14">
        <v>6392.3</v>
      </c>
      <c r="C205" s="23">
        <f t="shared" si="142"/>
        <v>48563.09999999999</v>
      </c>
      <c r="D205" s="14">
        <f t="shared" si="143"/>
        <v>3002415.8999999994</v>
      </c>
      <c r="E205" s="14">
        <f t="shared" si="144"/>
        <v>69.00000000000001</v>
      </c>
      <c r="F205" s="14">
        <f t="shared" si="145"/>
        <v>75.87984375</v>
      </c>
      <c r="G205" s="14">
        <f t="shared" si="146"/>
        <v>61.910000000000004</v>
      </c>
      <c r="H205" s="14">
        <f t="shared" si="147"/>
        <v>168.29999999999998</v>
      </c>
    </row>
    <row r="206" spans="2:8" ht="12.75">
      <c r="B206" s="14">
        <v>6392.4</v>
      </c>
      <c r="C206" s="23">
        <f t="shared" si="142"/>
        <v>48592.79999999999</v>
      </c>
      <c r="D206" s="14">
        <f t="shared" si="143"/>
        <v>3007278.1999999993</v>
      </c>
      <c r="E206" s="14">
        <f t="shared" si="144"/>
        <v>68.90000000000002</v>
      </c>
      <c r="F206" s="14">
        <f t="shared" si="145"/>
        <v>75.92625000000001</v>
      </c>
      <c r="G206" s="14">
        <f t="shared" si="146"/>
        <v>61.980000000000004</v>
      </c>
      <c r="H206" s="14">
        <f t="shared" si="147"/>
        <v>168.39999999999998</v>
      </c>
    </row>
    <row r="207" spans="2:8" ht="12.75">
      <c r="B207" s="14">
        <v>6392.5</v>
      </c>
      <c r="C207" s="23">
        <f t="shared" si="142"/>
        <v>48622.499999999985</v>
      </c>
      <c r="D207" s="14">
        <f t="shared" si="143"/>
        <v>3012140.499999999</v>
      </c>
      <c r="E207" s="14">
        <f t="shared" si="144"/>
        <v>68.80000000000003</v>
      </c>
      <c r="F207" s="14">
        <f t="shared" si="145"/>
        <v>75.97265625000001</v>
      </c>
      <c r="G207" s="14">
        <f t="shared" si="146"/>
        <v>62.050000000000004</v>
      </c>
      <c r="H207" s="14">
        <f t="shared" si="147"/>
        <v>168.49999999999997</v>
      </c>
    </row>
    <row r="208" spans="2:13" ht="12.75">
      <c r="B208" s="14">
        <v>6392.6</v>
      </c>
      <c r="C208" s="23">
        <f t="shared" si="142"/>
        <v>48652.19999999998</v>
      </c>
      <c r="D208" s="14">
        <f t="shared" si="143"/>
        <v>3017002.799999999</v>
      </c>
      <c r="E208" s="14">
        <f t="shared" si="144"/>
        <v>68.70000000000003</v>
      </c>
      <c r="F208" s="14">
        <f t="shared" si="145"/>
        <v>76.01906250000002</v>
      </c>
      <c r="G208" s="14">
        <f t="shared" si="146"/>
        <v>62.120000000000005</v>
      </c>
      <c r="H208" s="14">
        <f t="shared" si="147"/>
        <v>168.59999999999997</v>
      </c>
      <c r="I208" s="16"/>
      <c r="J208" s="21"/>
      <c r="K208" s="20"/>
      <c r="L208" s="20"/>
      <c r="M208" s="20"/>
    </row>
    <row r="209" spans="2:8" ht="12.75">
      <c r="B209" s="14">
        <v>6392.7</v>
      </c>
      <c r="C209" s="23">
        <f t="shared" si="142"/>
        <v>48681.89999999998</v>
      </c>
      <c r="D209" s="14">
        <f t="shared" si="143"/>
        <v>3021865.0999999987</v>
      </c>
      <c r="E209" s="14">
        <f t="shared" si="144"/>
        <v>68.60000000000004</v>
      </c>
      <c r="F209" s="14">
        <f t="shared" si="145"/>
        <v>76.06546875000002</v>
      </c>
      <c r="G209" s="14">
        <f t="shared" si="146"/>
        <v>62.190000000000005</v>
      </c>
      <c r="H209" s="14">
        <f t="shared" si="147"/>
        <v>168.69999999999996</v>
      </c>
    </row>
    <row r="210" spans="2:8" ht="12.75">
      <c r="B210" s="14">
        <v>6392.8</v>
      </c>
      <c r="C210" s="23">
        <f t="shared" si="142"/>
        <v>48711.59999999998</v>
      </c>
      <c r="D210" s="14">
        <f t="shared" si="143"/>
        <v>3026727.3999999985</v>
      </c>
      <c r="E210" s="14">
        <f t="shared" si="144"/>
        <v>68.50000000000004</v>
      </c>
      <c r="F210" s="14">
        <f t="shared" si="145"/>
        <v>76.11187500000003</v>
      </c>
      <c r="G210" s="14">
        <f t="shared" si="146"/>
        <v>62.260000000000005</v>
      </c>
      <c r="H210" s="14">
        <f t="shared" si="147"/>
        <v>168.79999999999995</v>
      </c>
    </row>
    <row r="211" spans="2:8" ht="12.75">
      <c r="B211" s="14">
        <v>6392.9</v>
      </c>
      <c r="C211" s="23">
        <f t="shared" si="142"/>
        <v>48741.299999999974</v>
      </c>
      <c r="D211" s="14">
        <f t="shared" si="143"/>
        <v>3031589.6999999983</v>
      </c>
      <c r="E211" s="14">
        <f t="shared" si="144"/>
        <v>68.40000000000005</v>
      </c>
      <c r="F211" s="14">
        <f t="shared" si="145"/>
        <v>76.15828125000003</v>
      </c>
      <c r="G211" s="14">
        <f t="shared" si="146"/>
        <v>62.330000000000005</v>
      </c>
      <c r="H211" s="14">
        <f t="shared" si="147"/>
        <v>168.89999999999995</v>
      </c>
    </row>
    <row r="212" spans="2:8" ht="12.75">
      <c r="B212" s="14">
        <v>6393</v>
      </c>
      <c r="C212" s="23">
        <v>48771</v>
      </c>
      <c r="D212" s="14">
        <v>3036452</v>
      </c>
      <c r="E212" s="14">
        <v>68.3</v>
      </c>
      <c r="F212" s="14">
        <f>C212/640</f>
        <v>76.2046875</v>
      </c>
      <c r="G212" s="14">
        <v>62.4</v>
      </c>
      <c r="H212" s="14">
        <v>169</v>
      </c>
    </row>
    <row r="213" spans="2:8" ht="12.75">
      <c r="B213" s="14">
        <v>6393.1</v>
      </c>
      <c r="C213" s="23">
        <f aca="true" t="shared" si="148" ref="C213:H213">(C$222-C$212)/10+C212</f>
        <v>48800.7</v>
      </c>
      <c r="D213" s="14">
        <f t="shared" si="148"/>
        <v>3041343.9</v>
      </c>
      <c r="E213" s="14">
        <f t="shared" si="148"/>
        <v>68.16</v>
      </c>
      <c r="F213" s="14">
        <f t="shared" si="148"/>
        <v>76.25109375000001</v>
      </c>
      <c r="G213" s="14">
        <f t="shared" si="148"/>
        <v>62.46</v>
      </c>
      <c r="H213" s="14">
        <f t="shared" si="148"/>
        <v>169.1</v>
      </c>
    </row>
    <row r="214" spans="2:8" ht="12.75">
      <c r="B214" s="14">
        <v>6393.2</v>
      </c>
      <c r="C214" s="23">
        <f aca="true" t="shared" si="149" ref="C214:C221">(C$222-C$212)/10+C213</f>
        <v>48830.399999999994</v>
      </c>
      <c r="D214" s="14">
        <f aca="true" t="shared" si="150" ref="D214:D221">(D$222-D$212)/10+D213</f>
        <v>3046235.8</v>
      </c>
      <c r="E214" s="14">
        <f aca="true" t="shared" si="151" ref="E214:E221">(E$222-E$212)/10+E213</f>
        <v>68.02</v>
      </c>
      <c r="F214" s="14">
        <f aca="true" t="shared" si="152" ref="F214:F221">(F$222-F$212)/10+F213</f>
        <v>76.29750000000001</v>
      </c>
      <c r="G214" s="14">
        <f aca="true" t="shared" si="153" ref="G214:G221">(G$222-G$212)/10+G213</f>
        <v>62.52</v>
      </c>
      <c r="H214" s="14">
        <f aca="true" t="shared" si="154" ref="H214:H221">(H$222-H$212)/10+H213</f>
        <v>169.2</v>
      </c>
    </row>
    <row r="215" spans="2:8" ht="12.75">
      <c r="B215" s="14">
        <v>6393.3</v>
      </c>
      <c r="C215" s="23">
        <f t="shared" si="149"/>
        <v>48860.09999999999</v>
      </c>
      <c r="D215" s="14">
        <f t="shared" si="150"/>
        <v>3051127.6999999997</v>
      </c>
      <c r="E215" s="14">
        <f t="shared" si="151"/>
        <v>67.88</v>
      </c>
      <c r="F215" s="14">
        <f t="shared" si="152"/>
        <v>76.34390625000002</v>
      </c>
      <c r="G215" s="14">
        <f t="shared" si="153"/>
        <v>62.580000000000005</v>
      </c>
      <c r="H215" s="14">
        <f t="shared" si="154"/>
        <v>169.29999999999998</v>
      </c>
    </row>
    <row r="216" spans="2:8" ht="12.75">
      <c r="B216" s="14">
        <v>6393.4</v>
      </c>
      <c r="C216" s="23">
        <f t="shared" si="149"/>
        <v>48889.79999999999</v>
      </c>
      <c r="D216" s="14">
        <f t="shared" si="150"/>
        <v>3056019.5999999996</v>
      </c>
      <c r="E216" s="14">
        <f t="shared" si="151"/>
        <v>67.74</v>
      </c>
      <c r="F216" s="14">
        <f t="shared" si="152"/>
        <v>76.39031250000002</v>
      </c>
      <c r="G216" s="14">
        <f t="shared" si="153"/>
        <v>62.64000000000001</v>
      </c>
      <c r="H216" s="14">
        <f t="shared" si="154"/>
        <v>169.39999999999998</v>
      </c>
    </row>
    <row r="217" spans="2:8" ht="12.75">
      <c r="B217" s="14">
        <v>6393.5</v>
      </c>
      <c r="C217" s="23">
        <f t="shared" si="149"/>
        <v>48919.499999999985</v>
      </c>
      <c r="D217" s="14">
        <f t="shared" si="150"/>
        <v>3060911.4999999995</v>
      </c>
      <c r="E217" s="14">
        <f t="shared" si="151"/>
        <v>67.6</v>
      </c>
      <c r="F217" s="14">
        <f t="shared" si="152"/>
        <v>76.43671875000003</v>
      </c>
      <c r="G217" s="14">
        <f t="shared" si="153"/>
        <v>62.70000000000001</v>
      </c>
      <c r="H217" s="14">
        <f t="shared" si="154"/>
        <v>169.49999999999997</v>
      </c>
    </row>
    <row r="218" spans="2:8" ht="12.75">
      <c r="B218" s="14">
        <v>6393.6</v>
      </c>
      <c r="C218" s="23">
        <f t="shared" si="149"/>
        <v>48949.19999999998</v>
      </c>
      <c r="D218" s="14">
        <f t="shared" si="150"/>
        <v>3065803.3999999994</v>
      </c>
      <c r="E218" s="14">
        <f t="shared" si="151"/>
        <v>67.46</v>
      </c>
      <c r="F218" s="14">
        <f t="shared" si="152"/>
        <v>76.48312500000003</v>
      </c>
      <c r="G218" s="14">
        <f t="shared" si="153"/>
        <v>62.76000000000001</v>
      </c>
      <c r="H218" s="14">
        <f t="shared" si="154"/>
        <v>169.59999999999997</v>
      </c>
    </row>
    <row r="219" spans="2:8" ht="12.75">
      <c r="B219" s="14">
        <v>6393.7</v>
      </c>
      <c r="C219" s="23">
        <f t="shared" si="149"/>
        <v>48978.89999999998</v>
      </c>
      <c r="D219" s="14">
        <f t="shared" si="150"/>
        <v>3070695.2999999993</v>
      </c>
      <c r="E219" s="14">
        <f t="shared" si="151"/>
        <v>67.32</v>
      </c>
      <c r="F219" s="14">
        <f t="shared" si="152"/>
        <v>76.52953125000003</v>
      </c>
      <c r="G219" s="14">
        <f t="shared" si="153"/>
        <v>62.820000000000014</v>
      </c>
      <c r="H219" s="14">
        <f t="shared" si="154"/>
        <v>169.69999999999996</v>
      </c>
    </row>
    <row r="220" spans="2:8" ht="12.75">
      <c r="B220" s="14">
        <v>6393.8</v>
      </c>
      <c r="C220" s="23">
        <f t="shared" si="149"/>
        <v>49008.59999999998</v>
      </c>
      <c r="D220" s="14">
        <f t="shared" si="150"/>
        <v>3075587.1999999993</v>
      </c>
      <c r="E220" s="14">
        <f t="shared" si="151"/>
        <v>67.17999999999999</v>
      </c>
      <c r="F220" s="14">
        <f t="shared" si="152"/>
        <v>76.57593750000004</v>
      </c>
      <c r="G220" s="14">
        <f t="shared" si="153"/>
        <v>62.88000000000002</v>
      </c>
      <c r="H220" s="14">
        <f t="shared" si="154"/>
        <v>169.79999999999995</v>
      </c>
    </row>
    <row r="221" spans="2:8" ht="12.75">
      <c r="B221" s="14">
        <v>6393.9</v>
      </c>
      <c r="C221" s="23">
        <f t="shared" si="149"/>
        <v>49038.299999999974</v>
      </c>
      <c r="D221" s="14">
        <f t="shared" si="150"/>
        <v>3080479.099999999</v>
      </c>
      <c r="E221" s="14">
        <f t="shared" si="151"/>
        <v>67.03999999999999</v>
      </c>
      <c r="F221" s="14">
        <f t="shared" si="152"/>
        <v>76.62234375000004</v>
      </c>
      <c r="G221" s="14">
        <f t="shared" si="153"/>
        <v>62.94000000000002</v>
      </c>
      <c r="H221" s="14">
        <f t="shared" si="154"/>
        <v>169.89999999999995</v>
      </c>
    </row>
    <row r="222" spans="2:8" ht="12.75">
      <c r="B222" s="14">
        <v>6394</v>
      </c>
      <c r="C222" s="23">
        <v>49068</v>
      </c>
      <c r="D222" s="14">
        <v>3085371</v>
      </c>
      <c r="E222" s="14">
        <v>66.9</v>
      </c>
      <c r="F222" s="14">
        <f>C222/640</f>
        <v>76.66875</v>
      </c>
      <c r="G222" s="14">
        <v>63</v>
      </c>
      <c r="H222" s="15">
        <v>170</v>
      </c>
    </row>
    <row r="223" spans="2:8" ht="12.75">
      <c r="B223" s="14">
        <v>6394.1</v>
      </c>
      <c r="C223" s="23">
        <f aca="true" t="shared" si="155" ref="C223:H223">(C$232-C$222)/10+C222</f>
        <v>49097.7</v>
      </c>
      <c r="D223" s="14">
        <f t="shared" si="155"/>
        <v>3090292.7</v>
      </c>
      <c r="E223" s="14">
        <f t="shared" si="155"/>
        <v>66.82000000000001</v>
      </c>
      <c r="F223" s="14">
        <f t="shared" si="155"/>
        <v>76.71515625</v>
      </c>
      <c r="G223" s="14">
        <f t="shared" si="155"/>
        <v>63.06</v>
      </c>
      <c r="H223" s="14">
        <f t="shared" si="155"/>
        <v>170.1</v>
      </c>
    </row>
    <row r="224" spans="2:8" ht="12.75">
      <c r="B224" s="14">
        <v>6394.2</v>
      </c>
      <c r="C224" s="23">
        <f aca="true" t="shared" si="156" ref="C224:C231">(C$232-C$222)/10+C223</f>
        <v>49127.399999999994</v>
      </c>
      <c r="D224" s="14">
        <f aca="true" t="shared" si="157" ref="D224:D231">(D$232-D$222)/10+D223</f>
        <v>3095214.4000000004</v>
      </c>
      <c r="E224" s="14">
        <f aca="true" t="shared" si="158" ref="E224:E231">(E$232-E$222)/10+E223</f>
        <v>66.74000000000001</v>
      </c>
      <c r="F224" s="14">
        <f aca="true" t="shared" si="159" ref="F224:F231">(F$232-F$222)/10+F223</f>
        <v>76.76156250000001</v>
      </c>
      <c r="G224" s="14">
        <f aca="true" t="shared" si="160" ref="G224:G231">(G$232-G$222)/10+G223</f>
        <v>63.120000000000005</v>
      </c>
      <c r="H224" s="14">
        <f aca="true" t="shared" si="161" ref="H224:H231">(H$232-H$222)/10+H223</f>
        <v>170.2</v>
      </c>
    </row>
    <row r="225" spans="2:8" ht="12.75">
      <c r="B225" s="14">
        <v>6394.3</v>
      </c>
      <c r="C225" s="23">
        <f t="shared" si="156"/>
        <v>49157.09999999999</v>
      </c>
      <c r="D225" s="14">
        <f t="shared" si="157"/>
        <v>3100136.1000000006</v>
      </c>
      <c r="E225" s="14">
        <f t="shared" si="158"/>
        <v>66.66000000000001</v>
      </c>
      <c r="F225" s="14">
        <f t="shared" si="159"/>
        <v>76.80796875000001</v>
      </c>
      <c r="G225" s="14">
        <f t="shared" si="160"/>
        <v>63.18000000000001</v>
      </c>
      <c r="H225" s="14">
        <f t="shared" si="161"/>
        <v>170.29999999999998</v>
      </c>
    </row>
    <row r="226" spans="2:8" ht="12.75">
      <c r="B226" s="14">
        <v>6394.4</v>
      </c>
      <c r="C226" s="23">
        <f t="shared" si="156"/>
        <v>49186.79999999999</v>
      </c>
      <c r="D226" s="14">
        <f t="shared" si="157"/>
        <v>3105057.8000000007</v>
      </c>
      <c r="E226" s="14">
        <f t="shared" si="158"/>
        <v>66.58000000000001</v>
      </c>
      <c r="F226" s="14">
        <f t="shared" si="159"/>
        <v>76.85437500000002</v>
      </c>
      <c r="G226" s="14">
        <f t="shared" si="160"/>
        <v>63.24000000000001</v>
      </c>
      <c r="H226" s="14">
        <f t="shared" si="161"/>
        <v>170.39999999999998</v>
      </c>
    </row>
    <row r="227" spans="2:8" ht="12.75">
      <c r="B227" s="14">
        <v>6394.5</v>
      </c>
      <c r="C227" s="23">
        <f t="shared" si="156"/>
        <v>49216.499999999985</v>
      </c>
      <c r="D227" s="14">
        <f t="shared" si="157"/>
        <v>3109979.500000001</v>
      </c>
      <c r="E227" s="14">
        <f t="shared" si="158"/>
        <v>66.50000000000001</v>
      </c>
      <c r="F227" s="14">
        <f t="shared" si="159"/>
        <v>76.90078125000002</v>
      </c>
      <c r="G227" s="14">
        <f t="shared" si="160"/>
        <v>63.30000000000001</v>
      </c>
      <c r="H227" s="14">
        <f t="shared" si="161"/>
        <v>170.49999999999997</v>
      </c>
    </row>
    <row r="228" spans="2:8" ht="12.75">
      <c r="B228" s="14">
        <v>6394.6</v>
      </c>
      <c r="C228" s="23">
        <f t="shared" si="156"/>
        <v>49246.19999999998</v>
      </c>
      <c r="D228" s="14">
        <f t="shared" si="157"/>
        <v>3114901.200000001</v>
      </c>
      <c r="E228" s="14">
        <f t="shared" si="158"/>
        <v>66.42000000000002</v>
      </c>
      <c r="F228" s="14">
        <f t="shared" si="159"/>
        <v>76.94718750000003</v>
      </c>
      <c r="G228" s="14">
        <f t="shared" si="160"/>
        <v>63.360000000000014</v>
      </c>
      <c r="H228" s="14">
        <f t="shared" si="161"/>
        <v>170.59999999999997</v>
      </c>
    </row>
    <row r="229" spans="2:8" ht="12.75">
      <c r="B229" s="14">
        <v>6394.7</v>
      </c>
      <c r="C229" s="23">
        <f t="shared" si="156"/>
        <v>49275.89999999998</v>
      </c>
      <c r="D229" s="14">
        <f t="shared" si="157"/>
        <v>3119822.9000000013</v>
      </c>
      <c r="E229" s="14">
        <f t="shared" si="158"/>
        <v>66.34000000000002</v>
      </c>
      <c r="F229" s="14">
        <f t="shared" si="159"/>
        <v>76.99359375000003</v>
      </c>
      <c r="G229" s="14">
        <f t="shared" si="160"/>
        <v>63.420000000000016</v>
      </c>
      <c r="H229" s="14">
        <f t="shared" si="161"/>
        <v>170.69999999999996</v>
      </c>
    </row>
    <row r="230" spans="2:8" ht="12.75">
      <c r="B230" s="14">
        <v>6394.8</v>
      </c>
      <c r="C230" s="23">
        <f t="shared" si="156"/>
        <v>49305.59999999998</v>
      </c>
      <c r="D230" s="14">
        <f t="shared" si="157"/>
        <v>3124744.6000000015</v>
      </c>
      <c r="E230" s="14">
        <f t="shared" si="158"/>
        <v>66.26000000000002</v>
      </c>
      <c r="F230" s="14">
        <f t="shared" si="159"/>
        <v>77.04000000000003</v>
      </c>
      <c r="G230" s="14">
        <f t="shared" si="160"/>
        <v>63.48000000000002</v>
      </c>
      <c r="H230" s="14">
        <f t="shared" si="161"/>
        <v>170.79999999999995</v>
      </c>
    </row>
    <row r="231" spans="2:8" ht="12.75">
      <c r="B231" s="14">
        <v>6394.9</v>
      </c>
      <c r="C231" s="23">
        <f t="shared" si="156"/>
        <v>49335.299999999974</v>
      </c>
      <c r="D231" s="14">
        <f t="shared" si="157"/>
        <v>3129666.3000000017</v>
      </c>
      <c r="E231" s="14">
        <f t="shared" si="158"/>
        <v>66.18000000000002</v>
      </c>
      <c r="F231" s="14">
        <f t="shared" si="159"/>
        <v>77.08640625000004</v>
      </c>
      <c r="G231" s="14">
        <f t="shared" si="160"/>
        <v>63.54000000000002</v>
      </c>
      <c r="H231" s="14">
        <f t="shared" si="161"/>
        <v>170.89999999999995</v>
      </c>
    </row>
    <row r="232" spans="2:8" ht="12.75">
      <c r="B232" s="14">
        <v>6395</v>
      </c>
      <c r="C232" s="23">
        <v>49365</v>
      </c>
      <c r="D232" s="14">
        <v>3134588</v>
      </c>
      <c r="E232" s="14">
        <v>66.1</v>
      </c>
      <c r="F232" s="14">
        <f>C232/640</f>
        <v>77.1328125</v>
      </c>
      <c r="G232" s="14">
        <v>63.6</v>
      </c>
      <c r="H232" s="14">
        <v>171</v>
      </c>
    </row>
    <row r="233" spans="2:8" ht="12.75">
      <c r="B233" s="14">
        <v>6395.1</v>
      </c>
      <c r="C233" s="23">
        <f aca="true" t="shared" si="162" ref="C233:H233">(C$242-C$232)/10+C232</f>
        <v>49394.7</v>
      </c>
      <c r="D233" s="14">
        <f t="shared" si="162"/>
        <v>3139539.6</v>
      </c>
      <c r="E233" s="14">
        <f t="shared" si="162"/>
        <v>66.02</v>
      </c>
      <c r="F233" s="14">
        <f t="shared" si="162"/>
        <v>77.17921875</v>
      </c>
      <c r="G233" s="14">
        <f t="shared" si="162"/>
        <v>63.65</v>
      </c>
      <c r="H233" s="14">
        <f t="shared" si="162"/>
        <v>171.1</v>
      </c>
    </row>
    <row r="234" spans="2:8" ht="12.75">
      <c r="B234" s="14">
        <v>6395.2</v>
      </c>
      <c r="C234" s="23">
        <f aca="true" t="shared" si="163" ref="C234:C241">(C$242-C$232)/10+C233</f>
        <v>49424.399999999994</v>
      </c>
      <c r="D234" s="14">
        <f aca="true" t="shared" si="164" ref="D234:D241">(D$242-D$232)/10+D233</f>
        <v>3144491.2</v>
      </c>
      <c r="E234" s="14">
        <f aca="true" t="shared" si="165" ref="E234:E241">(E$242-E$232)/10+E233</f>
        <v>65.94</v>
      </c>
      <c r="F234" s="14">
        <f aca="true" t="shared" si="166" ref="F234:F241">(F$242-F$232)/10+F233</f>
        <v>77.22562500000001</v>
      </c>
      <c r="G234" s="14">
        <f aca="true" t="shared" si="167" ref="G234:G241">(G$242-G$232)/10+G233</f>
        <v>63.699999999999996</v>
      </c>
      <c r="H234" s="14">
        <f aca="true" t="shared" si="168" ref="H234:H241">(H$242-H$232)/10+H233</f>
        <v>171.2</v>
      </c>
    </row>
    <row r="235" spans="2:8" ht="12.75">
      <c r="B235" s="14">
        <v>6395.3</v>
      </c>
      <c r="C235" s="23">
        <f t="shared" si="163"/>
        <v>49454.09999999999</v>
      </c>
      <c r="D235" s="14">
        <f t="shared" si="164"/>
        <v>3149442.8000000003</v>
      </c>
      <c r="E235" s="14">
        <f t="shared" si="165"/>
        <v>65.86</v>
      </c>
      <c r="F235" s="14">
        <f t="shared" si="166"/>
        <v>77.27203125000001</v>
      </c>
      <c r="G235" s="14">
        <f t="shared" si="167"/>
        <v>63.74999999999999</v>
      </c>
      <c r="H235" s="14">
        <f t="shared" si="168"/>
        <v>171.29999999999998</v>
      </c>
    </row>
    <row r="236" spans="2:8" ht="12.75">
      <c r="B236" s="14">
        <v>6395.4</v>
      </c>
      <c r="C236" s="23">
        <f t="shared" si="163"/>
        <v>49483.79999999999</v>
      </c>
      <c r="D236" s="14">
        <f t="shared" si="164"/>
        <v>3154394.4000000004</v>
      </c>
      <c r="E236" s="14">
        <f t="shared" si="165"/>
        <v>65.78</v>
      </c>
      <c r="F236" s="14">
        <f t="shared" si="166"/>
        <v>77.31843750000002</v>
      </c>
      <c r="G236" s="14">
        <f t="shared" si="167"/>
        <v>63.79999999999999</v>
      </c>
      <c r="H236" s="14">
        <f t="shared" si="168"/>
        <v>171.39999999999998</v>
      </c>
    </row>
    <row r="237" spans="2:8" ht="12.75">
      <c r="B237" s="14">
        <v>6395.5</v>
      </c>
      <c r="C237" s="23">
        <f t="shared" si="163"/>
        <v>49513.499999999985</v>
      </c>
      <c r="D237" s="14">
        <f t="shared" si="164"/>
        <v>3159346.0000000005</v>
      </c>
      <c r="E237" s="14">
        <f t="shared" si="165"/>
        <v>65.7</v>
      </c>
      <c r="F237" s="14">
        <f t="shared" si="166"/>
        <v>77.36484375000002</v>
      </c>
      <c r="G237" s="14">
        <f t="shared" si="167"/>
        <v>63.84999999999999</v>
      </c>
      <c r="H237" s="14">
        <f t="shared" si="168"/>
        <v>171.49999999999997</v>
      </c>
    </row>
    <row r="238" spans="2:8" ht="12.75">
      <c r="B238" s="14">
        <v>6395.6</v>
      </c>
      <c r="C238" s="23">
        <f t="shared" si="163"/>
        <v>49543.19999999998</v>
      </c>
      <c r="D238" s="14">
        <f t="shared" si="164"/>
        <v>3164297.6000000006</v>
      </c>
      <c r="E238" s="14">
        <f t="shared" si="165"/>
        <v>65.62</v>
      </c>
      <c r="F238" s="14">
        <f t="shared" si="166"/>
        <v>77.41125000000002</v>
      </c>
      <c r="G238" s="14">
        <f t="shared" si="167"/>
        <v>63.899999999999984</v>
      </c>
      <c r="H238" s="14">
        <f t="shared" si="168"/>
        <v>171.59999999999997</v>
      </c>
    </row>
    <row r="239" spans="2:8" ht="12.75">
      <c r="B239" s="14">
        <v>6395.7</v>
      </c>
      <c r="C239" s="23">
        <f t="shared" si="163"/>
        <v>49572.89999999998</v>
      </c>
      <c r="D239" s="14">
        <f t="shared" si="164"/>
        <v>3169249.2000000007</v>
      </c>
      <c r="E239" s="14">
        <f t="shared" si="165"/>
        <v>65.54</v>
      </c>
      <c r="F239" s="14">
        <f t="shared" si="166"/>
        <v>77.45765625000003</v>
      </c>
      <c r="G239" s="14">
        <f t="shared" si="167"/>
        <v>63.94999999999998</v>
      </c>
      <c r="H239" s="14">
        <f t="shared" si="168"/>
        <v>171.69999999999996</v>
      </c>
    </row>
    <row r="240" spans="2:8" ht="12.75">
      <c r="B240" s="14">
        <v>6395.8</v>
      </c>
      <c r="C240" s="23">
        <f t="shared" si="163"/>
        <v>49602.59999999998</v>
      </c>
      <c r="D240" s="14">
        <f t="shared" si="164"/>
        <v>3174200.8000000007</v>
      </c>
      <c r="E240" s="14">
        <f t="shared" si="165"/>
        <v>65.46000000000001</v>
      </c>
      <c r="F240" s="14">
        <f t="shared" si="166"/>
        <v>77.50406250000003</v>
      </c>
      <c r="G240" s="14">
        <f t="shared" si="167"/>
        <v>63.99999999999998</v>
      </c>
      <c r="H240" s="14">
        <f t="shared" si="168"/>
        <v>171.79999999999995</v>
      </c>
    </row>
    <row r="241" spans="2:8" ht="12.75">
      <c r="B241" s="14">
        <v>6395.9</v>
      </c>
      <c r="C241" s="23">
        <f t="shared" si="163"/>
        <v>49632.299999999974</v>
      </c>
      <c r="D241" s="14">
        <f t="shared" si="164"/>
        <v>3179152.400000001</v>
      </c>
      <c r="E241" s="14">
        <f t="shared" si="165"/>
        <v>65.38000000000001</v>
      </c>
      <c r="F241" s="14">
        <f t="shared" si="166"/>
        <v>77.55046875000004</v>
      </c>
      <c r="G241" s="14">
        <f t="shared" si="167"/>
        <v>64.04999999999998</v>
      </c>
      <c r="H241" s="14">
        <f t="shared" si="168"/>
        <v>171.89999999999995</v>
      </c>
    </row>
    <row r="242" spans="2:8" ht="12.75">
      <c r="B242" s="14">
        <v>6396</v>
      </c>
      <c r="C242" s="23">
        <v>49662</v>
      </c>
      <c r="D242" s="14">
        <v>3184104</v>
      </c>
      <c r="E242" s="14">
        <v>65.3</v>
      </c>
      <c r="F242" s="14">
        <f>C242/640</f>
        <v>77.596875</v>
      </c>
      <c r="G242" s="14">
        <v>64.1</v>
      </c>
      <c r="H242" s="15">
        <v>172</v>
      </c>
    </row>
    <row r="243" spans="2:8" ht="12.75">
      <c r="B243" s="14">
        <v>6396.1</v>
      </c>
      <c r="C243" s="23">
        <f aca="true" t="shared" si="169" ref="C243:H243">(C$252-C$242)/10+C242</f>
        <v>49691.7</v>
      </c>
      <c r="D243" s="14">
        <f t="shared" si="169"/>
        <v>3189084.8</v>
      </c>
      <c r="E243" s="14">
        <f t="shared" si="169"/>
        <v>65.17999999999999</v>
      </c>
      <c r="F243" s="14">
        <f t="shared" si="169"/>
        <v>77.64328125</v>
      </c>
      <c r="G243" s="14">
        <f t="shared" si="169"/>
        <v>64.17999999999999</v>
      </c>
      <c r="H243" s="14">
        <f t="shared" si="169"/>
        <v>172.1</v>
      </c>
    </row>
    <row r="244" spans="2:8" ht="12.75">
      <c r="B244" s="14">
        <v>6396.2</v>
      </c>
      <c r="C244" s="23">
        <f aca="true" t="shared" si="170" ref="C244:C251">(C$252-C$242)/10+C243</f>
        <v>49721.399999999994</v>
      </c>
      <c r="D244" s="14">
        <f aca="true" t="shared" si="171" ref="D244:D251">(D$252-D$242)/10+D243</f>
        <v>3194065.5999999996</v>
      </c>
      <c r="E244" s="14">
        <f aca="true" t="shared" si="172" ref="E244:E251">(E$252-E$242)/10+E243</f>
        <v>65.05999999999999</v>
      </c>
      <c r="F244" s="14">
        <f aca="true" t="shared" si="173" ref="F244:F251">(F$252-F$242)/10+F243</f>
        <v>77.6896875</v>
      </c>
      <c r="G244" s="14">
        <f aca="true" t="shared" si="174" ref="G244:G251">(G$252-G$242)/10+G243</f>
        <v>64.25999999999999</v>
      </c>
      <c r="H244" s="14">
        <f aca="true" t="shared" si="175" ref="H244:H251">(H$252-H$242)/10+H243</f>
        <v>172.2</v>
      </c>
    </row>
    <row r="245" spans="2:8" ht="12.75">
      <c r="B245" s="14">
        <v>6396.3</v>
      </c>
      <c r="C245" s="23">
        <f t="shared" si="170"/>
        <v>49751.09999999999</v>
      </c>
      <c r="D245" s="14">
        <f t="shared" si="171"/>
        <v>3199046.3999999994</v>
      </c>
      <c r="E245" s="14">
        <f t="shared" si="172"/>
        <v>64.93999999999998</v>
      </c>
      <c r="F245" s="14">
        <f t="shared" si="173"/>
        <v>77.73609375000001</v>
      </c>
      <c r="G245" s="14">
        <f t="shared" si="174"/>
        <v>64.33999999999999</v>
      </c>
      <c r="H245" s="14">
        <f t="shared" si="175"/>
        <v>172.29999999999998</v>
      </c>
    </row>
    <row r="246" spans="2:8" ht="12.75">
      <c r="B246" s="14">
        <v>6396.4</v>
      </c>
      <c r="C246" s="23">
        <f t="shared" si="170"/>
        <v>49780.79999999999</v>
      </c>
      <c r="D246" s="14">
        <f t="shared" si="171"/>
        <v>3204027.1999999993</v>
      </c>
      <c r="E246" s="14">
        <f t="shared" si="172"/>
        <v>64.81999999999998</v>
      </c>
      <c r="F246" s="14">
        <f t="shared" si="173"/>
        <v>77.78250000000001</v>
      </c>
      <c r="G246" s="14">
        <f t="shared" si="174"/>
        <v>64.41999999999999</v>
      </c>
      <c r="H246" s="14">
        <f t="shared" si="175"/>
        <v>172.39999999999998</v>
      </c>
    </row>
    <row r="247" spans="2:8" ht="12.75">
      <c r="B247" s="14">
        <v>6396.5</v>
      </c>
      <c r="C247" s="23">
        <f t="shared" si="170"/>
        <v>49810.499999999985</v>
      </c>
      <c r="D247" s="14">
        <f t="shared" si="171"/>
        <v>3209007.999999999</v>
      </c>
      <c r="E247" s="14">
        <f t="shared" si="172"/>
        <v>64.69999999999997</v>
      </c>
      <c r="F247" s="14">
        <f t="shared" si="173"/>
        <v>77.82890625000002</v>
      </c>
      <c r="G247" s="14">
        <f t="shared" si="174"/>
        <v>64.49999999999999</v>
      </c>
      <c r="H247" s="14">
        <f t="shared" si="175"/>
        <v>172.49999999999997</v>
      </c>
    </row>
    <row r="248" spans="2:8" ht="12.75">
      <c r="B248" s="14">
        <v>6396.6</v>
      </c>
      <c r="C248" s="23">
        <f t="shared" si="170"/>
        <v>49840.19999999998</v>
      </c>
      <c r="D248" s="14">
        <f t="shared" si="171"/>
        <v>3213988.799999999</v>
      </c>
      <c r="E248" s="14">
        <f t="shared" si="172"/>
        <v>64.57999999999997</v>
      </c>
      <c r="F248" s="14">
        <f t="shared" si="173"/>
        <v>77.87531250000002</v>
      </c>
      <c r="G248" s="14">
        <f t="shared" si="174"/>
        <v>64.57999999999998</v>
      </c>
      <c r="H248" s="14">
        <f t="shared" si="175"/>
        <v>172.59999999999997</v>
      </c>
    </row>
    <row r="249" spans="2:8" ht="12.75">
      <c r="B249" s="14">
        <v>6396.7</v>
      </c>
      <c r="C249" s="23">
        <f t="shared" si="170"/>
        <v>49869.89999999998</v>
      </c>
      <c r="D249" s="14">
        <f t="shared" si="171"/>
        <v>3218969.5999999987</v>
      </c>
      <c r="E249" s="14">
        <f t="shared" si="172"/>
        <v>64.45999999999997</v>
      </c>
      <c r="F249" s="14">
        <f t="shared" si="173"/>
        <v>77.92171875000003</v>
      </c>
      <c r="G249" s="14">
        <f t="shared" si="174"/>
        <v>64.65999999999998</v>
      </c>
      <c r="H249" s="14">
        <f t="shared" si="175"/>
        <v>172.69999999999996</v>
      </c>
    </row>
    <row r="250" spans="2:8" ht="12.75">
      <c r="B250" s="14">
        <v>6396.8</v>
      </c>
      <c r="C250" s="23">
        <f t="shared" si="170"/>
        <v>49899.59999999998</v>
      </c>
      <c r="D250" s="14">
        <f t="shared" si="171"/>
        <v>3223950.3999999985</v>
      </c>
      <c r="E250" s="14">
        <f t="shared" si="172"/>
        <v>64.33999999999996</v>
      </c>
      <c r="F250" s="14">
        <f t="shared" si="173"/>
        <v>77.96812500000003</v>
      </c>
      <c r="G250" s="14">
        <f t="shared" si="174"/>
        <v>64.73999999999998</v>
      </c>
      <c r="H250" s="14">
        <f t="shared" si="175"/>
        <v>172.79999999999995</v>
      </c>
    </row>
    <row r="251" spans="2:8" ht="12.75">
      <c r="B251" s="14">
        <v>6396.9</v>
      </c>
      <c r="C251" s="23">
        <f t="shared" si="170"/>
        <v>49929.299999999974</v>
      </c>
      <c r="D251" s="14">
        <f t="shared" si="171"/>
        <v>3228931.1999999983</v>
      </c>
      <c r="E251" s="14">
        <f t="shared" si="172"/>
        <v>64.21999999999996</v>
      </c>
      <c r="F251" s="14">
        <f t="shared" si="173"/>
        <v>78.01453125000003</v>
      </c>
      <c r="G251" s="14">
        <f t="shared" si="174"/>
        <v>64.81999999999998</v>
      </c>
      <c r="H251" s="14">
        <f t="shared" si="175"/>
        <v>172.89999999999995</v>
      </c>
    </row>
    <row r="252" spans="2:8" ht="12.75">
      <c r="B252" s="14">
        <v>6397</v>
      </c>
      <c r="C252" s="23">
        <v>49959</v>
      </c>
      <c r="D252" s="14">
        <v>3233912</v>
      </c>
      <c r="E252" s="14">
        <v>64.1</v>
      </c>
      <c r="F252" s="14">
        <f>C252/640</f>
        <v>78.0609375</v>
      </c>
      <c r="G252" s="14">
        <v>64.9</v>
      </c>
      <c r="H252" s="14">
        <v>173</v>
      </c>
    </row>
    <row r="253" spans="2:8" ht="12.75">
      <c r="B253" s="14">
        <v>6397.1</v>
      </c>
      <c r="C253" s="23">
        <f aca="true" t="shared" si="176" ref="C253:H253">(C$262-C$252)/10+C252</f>
        <v>49988.7</v>
      </c>
      <c r="D253" s="14">
        <f t="shared" si="176"/>
        <v>3238922.7</v>
      </c>
      <c r="E253" s="14">
        <f t="shared" si="176"/>
        <v>64.02</v>
      </c>
      <c r="F253" s="14">
        <f t="shared" si="176"/>
        <v>78.10734375</v>
      </c>
      <c r="G253" s="14">
        <f t="shared" si="176"/>
        <v>64.97</v>
      </c>
      <c r="H253" s="14">
        <f t="shared" si="176"/>
        <v>173.1</v>
      </c>
    </row>
    <row r="254" spans="2:8" ht="12.75">
      <c r="B254" s="14">
        <v>6397.2</v>
      </c>
      <c r="C254" s="23">
        <f aca="true" t="shared" si="177" ref="C254:C261">(C$262-C$252)/10+C253</f>
        <v>50018.399999999994</v>
      </c>
      <c r="D254" s="14">
        <f aca="true" t="shared" si="178" ref="D254:D261">(D$262-D$252)/10+D253</f>
        <v>3243933.4000000004</v>
      </c>
      <c r="E254" s="14">
        <f aca="true" t="shared" si="179" ref="E254:E261">(E$262-E$252)/10+E253</f>
        <v>63.94</v>
      </c>
      <c r="F254" s="14">
        <f aca="true" t="shared" si="180" ref="F254:F261">(F$262-F$252)/10+F253</f>
        <v>78.15375</v>
      </c>
      <c r="G254" s="14">
        <f aca="true" t="shared" si="181" ref="G254:G261">(G$262-G$252)/10+G253</f>
        <v>65.03999999999999</v>
      </c>
      <c r="H254" s="14">
        <f aca="true" t="shared" si="182" ref="H254:H261">(H$262-H$252)/10+H253</f>
        <v>173.2</v>
      </c>
    </row>
    <row r="255" spans="2:8" ht="12.75">
      <c r="B255" s="14">
        <v>6397.3</v>
      </c>
      <c r="C255" s="23">
        <f t="shared" si="177"/>
        <v>50048.09999999999</v>
      </c>
      <c r="D255" s="14">
        <f t="shared" si="178"/>
        <v>3248944.1000000006</v>
      </c>
      <c r="E255" s="14">
        <f t="shared" si="179"/>
        <v>63.86</v>
      </c>
      <c r="F255" s="14">
        <f t="shared" si="180"/>
        <v>78.20015625</v>
      </c>
      <c r="G255" s="14">
        <f t="shared" si="181"/>
        <v>65.10999999999999</v>
      </c>
      <c r="H255" s="14">
        <f t="shared" si="182"/>
        <v>173.29999999999998</v>
      </c>
    </row>
    <row r="256" spans="2:8" ht="12.75">
      <c r="B256" s="14">
        <v>6397.4</v>
      </c>
      <c r="C256" s="23">
        <f t="shared" si="177"/>
        <v>50077.79999999999</v>
      </c>
      <c r="D256" s="14">
        <f t="shared" si="178"/>
        <v>3253954.8000000007</v>
      </c>
      <c r="E256" s="14">
        <f t="shared" si="179"/>
        <v>63.78</v>
      </c>
      <c r="F256" s="14">
        <f t="shared" si="180"/>
        <v>78.24656250000001</v>
      </c>
      <c r="G256" s="14">
        <f t="shared" si="181"/>
        <v>65.17999999999998</v>
      </c>
      <c r="H256" s="14">
        <f t="shared" si="182"/>
        <v>173.39999999999998</v>
      </c>
    </row>
    <row r="257" spans="2:8" ht="12.75">
      <c r="B257" s="14">
        <v>6397.5</v>
      </c>
      <c r="C257" s="23">
        <f t="shared" si="177"/>
        <v>50107.499999999985</v>
      </c>
      <c r="D257" s="14">
        <f t="shared" si="178"/>
        <v>3258965.500000001</v>
      </c>
      <c r="E257" s="14">
        <f t="shared" si="179"/>
        <v>63.7</v>
      </c>
      <c r="F257" s="14">
        <f t="shared" si="180"/>
        <v>78.29296875000001</v>
      </c>
      <c r="G257" s="14">
        <f t="shared" si="181"/>
        <v>65.24999999999997</v>
      </c>
      <c r="H257" s="14">
        <f t="shared" si="182"/>
        <v>173.49999999999997</v>
      </c>
    </row>
    <row r="258" spans="2:8" ht="12.75">
      <c r="B258" s="14">
        <v>6397.6</v>
      </c>
      <c r="C258" s="23">
        <f t="shared" si="177"/>
        <v>50137.19999999998</v>
      </c>
      <c r="D258" s="14">
        <f t="shared" si="178"/>
        <v>3263976.200000001</v>
      </c>
      <c r="E258" s="14">
        <f t="shared" si="179"/>
        <v>63.620000000000005</v>
      </c>
      <c r="F258" s="14">
        <f t="shared" si="180"/>
        <v>78.33937500000002</v>
      </c>
      <c r="G258" s="14">
        <f t="shared" si="181"/>
        <v>65.31999999999996</v>
      </c>
      <c r="H258" s="14">
        <f t="shared" si="182"/>
        <v>173.59999999999997</v>
      </c>
    </row>
    <row r="259" spans="2:8" ht="12.75">
      <c r="B259" s="14">
        <v>6397.7</v>
      </c>
      <c r="C259" s="23">
        <f t="shared" si="177"/>
        <v>50166.89999999998</v>
      </c>
      <c r="D259" s="14">
        <f t="shared" si="178"/>
        <v>3268986.9000000013</v>
      </c>
      <c r="E259" s="14">
        <f t="shared" si="179"/>
        <v>63.540000000000006</v>
      </c>
      <c r="F259" s="14">
        <f t="shared" si="180"/>
        <v>78.38578125000002</v>
      </c>
      <c r="G259" s="14">
        <f t="shared" si="181"/>
        <v>65.38999999999996</v>
      </c>
      <c r="H259" s="14">
        <f t="shared" si="182"/>
        <v>173.69999999999996</v>
      </c>
    </row>
    <row r="260" spans="2:8" ht="12.75">
      <c r="B260" s="14">
        <v>6397.8</v>
      </c>
      <c r="C260" s="23">
        <f t="shared" si="177"/>
        <v>50196.59999999998</v>
      </c>
      <c r="D260" s="14">
        <f t="shared" si="178"/>
        <v>3273997.6000000015</v>
      </c>
      <c r="E260" s="14">
        <f t="shared" si="179"/>
        <v>63.46000000000001</v>
      </c>
      <c r="F260" s="14">
        <f t="shared" si="180"/>
        <v>78.43218750000003</v>
      </c>
      <c r="G260" s="14">
        <f t="shared" si="181"/>
        <v>65.45999999999995</v>
      </c>
      <c r="H260" s="14">
        <f t="shared" si="182"/>
        <v>173.79999999999995</v>
      </c>
    </row>
    <row r="261" spans="2:8" ht="12.75">
      <c r="B261" s="14">
        <v>6397.9</v>
      </c>
      <c r="C261" s="23">
        <f t="shared" si="177"/>
        <v>50226.299999999974</v>
      </c>
      <c r="D261" s="14">
        <f t="shared" si="178"/>
        <v>3279008.3000000017</v>
      </c>
      <c r="E261" s="14">
        <f t="shared" si="179"/>
        <v>63.38000000000001</v>
      </c>
      <c r="F261" s="14">
        <f t="shared" si="180"/>
        <v>78.47859375000003</v>
      </c>
      <c r="G261" s="14">
        <f t="shared" si="181"/>
        <v>65.52999999999994</v>
      </c>
      <c r="H261" s="14">
        <f t="shared" si="182"/>
        <v>173.89999999999995</v>
      </c>
    </row>
    <row r="262" spans="2:8" ht="12.75">
      <c r="B262" s="14">
        <v>6398</v>
      </c>
      <c r="C262" s="23">
        <v>50256</v>
      </c>
      <c r="D262" s="14">
        <v>3284019</v>
      </c>
      <c r="E262" s="14">
        <v>63.3</v>
      </c>
      <c r="F262" s="14">
        <f>C262/640</f>
        <v>78.525</v>
      </c>
      <c r="G262" s="14">
        <v>65.6</v>
      </c>
      <c r="H262" s="15">
        <v>174</v>
      </c>
    </row>
    <row r="263" spans="2:8" ht="12.75">
      <c r="B263" s="14">
        <v>6398.1</v>
      </c>
      <c r="C263" s="23">
        <f aca="true" t="shared" si="183" ref="C263:H263">(C$272-C$262)/10+C262</f>
        <v>50285.7</v>
      </c>
      <c r="D263" s="14">
        <f t="shared" si="183"/>
        <v>3289059.5</v>
      </c>
      <c r="E263" s="14">
        <f t="shared" si="183"/>
        <v>63.19</v>
      </c>
      <c r="F263" s="14">
        <f t="shared" si="183"/>
        <v>78.57140625000001</v>
      </c>
      <c r="G263" s="14">
        <f t="shared" si="183"/>
        <v>65.66999999999999</v>
      </c>
      <c r="H263" s="14">
        <f t="shared" si="183"/>
        <v>174.1</v>
      </c>
    </row>
    <row r="264" spans="2:8" ht="12.75">
      <c r="B264" s="14">
        <v>6398.2</v>
      </c>
      <c r="C264" s="23">
        <f aca="true" t="shared" si="184" ref="C264:C271">(C$272-C$262)/10+C263</f>
        <v>50315.399999999994</v>
      </c>
      <c r="D264" s="14">
        <f aca="true" t="shared" si="185" ref="D264:D271">(D$272-D$262)/10+D263</f>
        <v>3294100</v>
      </c>
      <c r="E264" s="14">
        <f aca="true" t="shared" si="186" ref="E264:E271">(E$272-E$262)/10+E263</f>
        <v>63.08</v>
      </c>
      <c r="F264" s="14">
        <f aca="true" t="shared" si="187" ref="F264:F271">(F$272-F$262)/10+F263</f>
        <v>78.61781250000001</v>
      </c>
      <c r="G264" s="14">
        <f aca="true" t="shared" si="188" ref="G264:G271">(G$272-G$262)/10+G263</f>
        <v>65.73999999999998</v>
      </c>
      <c r="H264" s="14">
        <f aca="true" t="shared" si="189" ref="H264:H271">(H$272-H$262)/10+H263</f>
        <v>174.2</v>
      </c>
    </row>
    <row r="265" spans="2:8" ht="12.75">
      <c r="B265" s="14">
        <v>6398.3</v>
      </c>
      <c r="C265" s="23">
        <f t="shared" si="184"/>
        <v>50345.09999999999</v>
      </c>
      <c r="D265" s="14">
        <f t="shared" si="185"/>
        <v>3299140.5</v>
      </c>
      <c r="E265" s="14">
        <f t="shared" si="186"/>
        <v>62.97</v>
      </c>
      <c r="F265" s="14">
        <f t="shared" si="187"/>
        <v>78.66421875000002</v>
      </c>
      <c r="G265" s="14">
        <f t="shared" si="188"/>
        <v>65.80999999999997</v>
      </c>
      <c r="H265" s="14">
        <f t="shared" si="189"/>
        <v>174.29999999999998</v>
      </c>
    </row>
    <row r="266" spans="2:8" ht="12.75">
      <c r="B266" s="14">
        <v>6398.4</v>
      </c>
      <c r="C266" s="23">
        <f t="shared" si="184"/>
        <v>50374.79999999999</v>
      </c>
      <c r="D266" s="14">
        <f t="shared" si="185"/>
        <v>3304181</v>
      </c>
      <c r="E266" s="14">
        <f t="shared" si="186"/>
        <v>62.86</v>
      </c>
      <c r="F266" s="14">
        <f t="shared" si="187"/>
        <v>78.71062500000002</v>
      </c>
      <c r="G266" s="14">
        <f t="shared" si="188"/>
        <v>65.87999999999997</v>
      </c>
      <c r="H266" s="14">
        <f t="shared" si="189"/>
        <v>174.39999999999998</v>
      </c>
    </row>
    <row r="267" spans="2:8" ht="12.75">
      <c r="B267" s="14">
        <v>6398.5</v>
      </c>
      <c r="C267" s="23">
        <f t="shared" si="184"/>
        <v>50404.499999999985</v>
      </c>
      <c r="D267" s="14">
        <f t="shared" si="185"/>
        <v>3309221.5</v>
      </c>
      <c r="E267" s="14">
        <f t="shared" si="186"/>
        <v>62.75</v>
      </c>
      <c r="F267" s="14">
        <f t="shared" si="187"/>
        <v>78.75703125000003</v>
      </c>
      <c r="G267" s="14">
        <f t="shared" si="188"/>
        <v>65.94999999999996</v>
      </c>
      <c r="H267" s="14">
        <f t="shared" si="189"/>
        <v>174.49999999999997</v>
      </c>
    </row>
    <row r="268" spans="2:8" ht="12.75">
      <c r="B268" s="14">
        <v>6398.6</v>
      </c>
      <c r="C268" s="23">
        <f t="shared" si="184"/>
        <v>50434.19999999998</v>
      </c>
      <c r="D268" s="14">
        <f t="shared" si="185"/>
        <v>3314262</v>
      </c>
      <c r="E268" s="14">
        <f t="shared" si="186"/>
        <v>62.64</v>
      </c>
      <c r="F268" s="14">
        <f t="shared" si="187"/>
        <v>78.80343750000003</v>
      </c>
      <c r="G268" s="14">
        <f t="shared" si="188"/>
        <v>66.01999999999995</v>
      </c>
      <c r="H268" s="14">
        <f t="shared" si="189"/>
        <v>174.59999999999997</v>
      </c>
    </row>
    <row r="269" spans="2:8" ht="12.75">
      <c r="B269" s="14">
        <v>6398.7</v>
      </c>
      <c r="C269" s="23">
        <f t="shared" si="184"/>
        <v>50463.89999999998</v>
      </c>
      <c r="D269" s="14">
        <f t="shared" si="185"/>
        <v>3319302.5</v>
      </c>
      <c r="E269" s="14">
        <f t="shared" si="186"/>
        <v>62.53</v>
      </c>
      <c r="F269" s="14">
        <f t="shared" si="187"/>
        <v>78.84984375000003</v>
      </c>
      <c r="G269" s="14">
        <f t="shared" si="188"/>
        <v>66.08999999999995</v>
      </c>
      <c r="H269" s="14">
        <f t="shared" si="189"/>
        <v>174.69999999999996</v>
      </c>
    </row>
    <row r="270" spans="2:8" ht="12.75">
      <c r="B270" s="14">
        <v>6398.8</v>
      </c>
      <c r="C270" s="23">
        <f t="shared" si="184"/>
        <v>50493.59999999998</v>
      </c>
      <c r="D270" s="14">
        <f t="shared" si="185"/>
        <v>3324343</v>
      </c>
      <c r="E270" s="14">
        <f t="shared" si="186"/>
        <v>62.42</v>
      </c>
      <c r="F270" s="14">
        <f t="shared" si="187"/>
        <v>78.89625000000004</v>
      </c>
      <c r="G270" s="14">
        <f t="shared" si="188"/>
        <v>66.15999999999994</v>
      </c>
      <c r="H270" s="14">
        <f t="shared" si="189"/>
        <v>174.79999999999995</v>
      </c>
    </row>
    <row r="271" spans="2:8" ht="12.75">
      <c r="B271" s="14">
        <v>6398.9</v>
      </c>
      <c r="C271" s="23">
        <f t="shared" si="184"/>
        <v>50523.299999999974</v>
      </c>
      <c r="D271" s="14">
        <f t="shared" si="185"/>
        <v>3329383.5</v>
      </c>
      <c r="E271" s="14">
        <f t="shared" si="186"/>
        <v>62.31</v>
      </c>
      <c r="F271" s="14">
        <f t="shared" si="187"/>
        <v>78.94265625000004</v>
      </c>
      <c r="G271" s="14">
        <f t="shared" si="188"/>
        <v>66.22999999999993</v>
      </c>
      <c r="H271" s="14">
        <f t="shared" si="189"/>
        <v>174.89999999999995</v>
      </c>
    </row>
    <row r="272" spans="2:8" ht="12.75">
      <c r="B272" s="14">
        <v>6399</v>
      </c>
      <c r="C272" s="23">
        <v>50553</v>
      </c>
      <c r="D272" s="14">
        <v>3334424</v>
      </c>
      <c r="E272" s="14">
        <v>62.2</v>
      </c>
      <c r="F272" s="14">
        <f>C272/640</f>
        <v>78.9890625</v>
      </c>
      <c r="G272" s="14">
        <v>66.3</v>
      </c>
      <c r="H272" s="14">
        <v>175</v>
      </c>
    </row>
    <row r="273" spans="2:8" ht="12.75">
      <c r="B273" s="14">
        <v>6399.1</v>
      </c>
      <c r="C273" s="23">
        <f aca="true" t="shared" si="190" ref="C273:H273">(C$282-C$272)/10+C272</f>
        <v>50582.7</v>
      </c>
      <c r="D273" s="14">
        <f t="shared" si="190"/>
        <v>3339494.1</v>
      </c>
      <c r="E273" s="14">
        <f t="shared" si="190"/>
        <v>62.1</v>
      </c>
      <c r="F273" s="14">
        <f t="shared" si="190"/>
        <v>79.03546875</v>
      </c>
      <c r="G273" s="14">
        <f t="shared" si="190"/>
        <v>66.35</v>
      </c>
      <c r="H273" s="14">
        <f t="shared" si="190"/>
        <v>175.1</v>
      </c>
    </row>
    <row r="274" spans="2:8" ht="12.75">
      <c r="B274" s="14">
        <v>6399.2</v>
      </c>
      <c r="C274" s="23">
        <f aca="true" t="shared" si="191" ref="C274:C281">(C$282-C$272)/10+C273</f>
        <v>50612.399999999994</v>
      </c>
      <c r="D274" s="14">
        <f aca="true" t="shared" si="192" ref="D274:D281">(D$282-D$272)/10+D273</f>
        <v>3344564.2</v>
      </c>
      <c r="E274" s="14">
        <f aca="true" t="shared" si="193" ref="E274:E281">(E$282-E$272)/10+E273</f>
        <v>62</v>
      </c>
      <c r="F274" s="14">
        <f aca="true" t="shared" si="194" ref="F274:F281">(F$282-F$272)/10+F273</f>
        <v>79.08187500000001</v>
      </c>
      <c r="G274" s="14">
        <f aca="true" t="shared" si="195" ref="G274:G281">(G$282-G$272)/10+G273</f>
        <v>66.39999999999999</v>
      </c>
      <c r="H274" s="14">
        <f aca="true" t="shared" si="196" ref="H274:H281">(H$282-H$272)/10+H273</f>
        <v>175.2</v>
      </c>
    </row>
    <row r="275" spans="2:8" ht="12.75">
      <c r="B275" s="14">
        <v>6399.3</v>
      </c>
      <c r="C275" s="23">
        <f t="shared" si="191"/>
        <v>50642.09999999999</v>
      </c>
      <c r="D275" s="14">
        <f t="shared" si="192"/>
        <v>3349634.3000000003</v>
      </c>
      <c r="E275" s="14">
        <f t="shared" si="193"/>
        <v>61.9</v>
      </c>
      <c r="F275" s="14">
        <f t="shared" si="194"/>
        <v>79.12828125000001</v>
      </c>
      <c r="G275" s="14">
        <f t="shared" si="195"/>
        <v>66.44999999999999</v>
      </c>
      <c r="H275" s="14">
        <f t="shared" si="196"/>
        <v>175.29999999999998</v>
      </c>
    </row>
    <row r="276" spans="2:8" ht="12.75">
      <c r="B276" s="14">
        <v>6399.4</v>
      </c>
      <c r="C276" s="23">
        <f t="shared" si="191"/>
        <v>50671.79999999999</v>
      </c>
      <c r="D276" s="14">
        <f t="shared" si="192"/>
        <v>3354704.4000000004</v>
      </c>
      <c r="E276" s="14">
        <f t="shared" si="193"/>
        <v>61.8</v>
      </c>
      <c r="F276" s="14">
        <f t="shared" si="194"/>
        <v>79.17468750000002</v>
      </c>
      <c r="G276" s="14">
        <f t="shared" si="195"/>
        <v>66.49999999999999</v>
      </c>
      <c r="H276" s="14">
        <f t="shared" si="196"/>
        <v>175.39999999999998</v>
      </c>
    </row>
    <row r="277" spans="2:8" ht="12.75">
      <c r="B277" s="14">
        <v>6399.5</v>
      </c>
      <c r="C277" s="23">
        <f t="shared" si="191"/>
        <v>50701.499999999985</v>
      </c>
      <c r="D277" s="14">
        <f t="shared" si="192"/>
        <v>3359774.5000000005</v>
      </c>
      <c r="E277" s="14">
        <f t="shared" si="193"/>
        <v>61.699999999999996</v>
      </c>
      <c r="F277" s="14">
        <f t="shared" si="194"/>
        <v>79.22109375000002</v>
      </c>
      <c r="G277" s="14">
        <f t="shared" si="195"/>
        <v>66.54999999999998</v>
      </c>
      <c r="H277" s="14">
        <f t="shared" si="196"/>
        <v>175.49999999999997</v>
      </c>
    </row>
    <row r="278" spans="2:8" ht="12.75">
      <c r="B278" s="14">
        <v>6399.6</v>
      </c>
      <c r="C278" s="23">
        <f t="shared" si="191"/>
        <v>50731.19999999998</v>
      </c>
      <c r="D278" s="14">
        <f t="shared" si="192"/>
        <v>3364844.6000000006</v>
      </c>
      <c r="E278" s="14">
        <f t="shared" si="193"/>
        <v>61.599999999999994</v>
      </c>
      <c r="F278" s="14">
        <f t="shared" si="194"/>
        <v>79.26750000000003</v>
      </c>
      <c r="G278" s="14">
        <f t="shared" si="195"/>
        <v>66.59999999999998</v>
      </c>
      <c r="H278" s="14">
        <f t="shared" si="196"/>
        <v>175.59999999999997</v>
      </c>
    </row>
    <row r="279" spans="2:8" ht="12.75">
      <c r="B279" s="14">
        <v>6399.7</v>
      </c>
      <c r="C279" s="23">
        <f t="shared" si="191"/>
        <v>50760.89999999998</v>
      </c>
      <c r="D279" s="14">
        <f t="shared" si="192"/>
        <v>3369914.7000000007</v>
      </c>
      <c r="E279" s="14">
        <f t="shared" si="193"/>
        <v>61.49999999999999</v>
      </c>
      <c r="F279" s="14">
        <f t="shared" si="194"/>
        <v>79.31390625000003</v>
      </c>
      <c r="G279" s="14">
        <f t="shared" si="195"/>
        <v>66.64999999999998</v>
      </c>
      <c r="H279" s="14">
        <f t="shared" si="196"/>
        <v>175.69999999999996</v>
      </c>
    </row>
    <row r="280" spans="2:8" ht="12.75">
      <c r="B280" s="14">
        <v>6399.8</v>
      </c>
      <c r="C280" s="23">
        <f t="shared" si="191"/>
        <v>50790.59999999998</v>
      </c>
      <c r="D280" s="14">
        <f t="shared" si="192"/>
        <v>3374984.8000000007</v>
      </c>
      <c r="E280" s="14">
        <f t="shared" si="193"/>
        <v>61.39999999999999</v>
      </c>
      <c r="F280" s="14">
        <f t="shared" si="194"/>
        <v>79.36031250000003</v>
      </c>
      <c r="G280" s="14">
        <f t="shared" si="195"/>
        <v>66.69999999999997</v>
      </c>
      <c r="H280" s="14">
        <f t="shared" si="196"/>
        <v>175.79999999999995</v>
      </c>
    </row>
    <row r="281" spans="2:8" ht="12.75">
      <c r="B281" s="14">
        <v>6399.9</v>
      </c>
      <c r="C281" s="23">
        <f t="shared" si="191"/>
        <v>50820.299999999974</v>
      </c>
      <c r="D281" s="14">
        <f t="shared" si="192"/>
        <v>3380054.900000001</v>
      </c>
      <c r="E281" s="14">
        <f t="shared" si="193"/>
        <v>61.29999999999999</v>
      </c>
      <c r="F281" s="14">
        <f t="shared" si="194"/>
        <v>79.40671875000004</v>
      </c>
      <c r="G281" s="14">
        <f t="shared" si="195"/>
        <v>66.74999999999997</v>
      </c>
      <c r="H281" s="14">
        <f t="shared" si="196"/>
        <v>175.89999999999995</v>
      </c>
    </row>
    <row r="282" spans="2:8" ht="12.75">
      <c r="B282" s="14">
        <v>6400</v>
      </c>
      <c r="C282" s="23">
        <v>50850</v>
      </c>
      <c r="D282" s="14">
        <v>3385125</v>
      </c>
      <c r="E282" s="14">
        <v>61.2</v>
      </c>
      <c r="F282" s="14">
        <f>C282/640</f>
        <v>79.453125</v>
      </c>
      <c r="G282" s="14">
        <v>66.8</v>
      </c>
      <c r="H282" s="15">
        <v>176</v>
      </c>
    </row>
    <row r="283" spans="2:8" ht="12.75">
      <c r="B283" s="14">
        <v>6400.1</v>
      </c>
      <c r="C283" s="23">
        <f aca="true" t="shared" si="197" ref="C283:H283">(C$292-C$282)/10+C282</f>
        <v>50879.7</v>
      </c>
      <c r="D283" s="14">
        <f t="shared" si="197"/>
        <v>3390224.9</v>
      </c>
      <c r="E283" s="14">
        <f t="shared" si="197"/>
        <v>61.120000000000005</v>
      </c>
      <c r="F283" s="14">
        <f t="shared" si="197"/>
        <v>79.49953125</v>
      </c>
      <c r="G283" s="14">
        <f t="shared" si="197"/>
        <v>66.84</v>
      </c>
      <c r="H283" s="14">
        <f t="shared" si="197"/>
        <v>176.1</v>
      </c>
    </row>
    <row r="284" spans="2:8" ht="12.75">
      <c r="B284" s="14">
        <v>6400.2</v>
      </c>
      <c r="C284" s="23">
        <f aca="true" t="shared" si="198" ref="C284:C291">(C$292-C$282)/10+C283</f>
        <v>50909.399999999994</v>
      </c>
      <c r="D284" s="14">
        <f aca="true" t="shared" si="199" ref="D284:D291">(D$292-D$282)/10+D283</f>
        <v>3395324.8</v>
      </c>
      <c r="E284" s="14">
        <f aca="true" t="shared" si="200" ref="E284:E291">(E$292-E$282)/10+E283</f>
        <v>61.040000000000006</v>
      </c>
      <c r="F284" s="14">
        <f aca="true" t="shared" si="201" ref="F284:F291">(F$292-F$282)/10+F283</f>
        <v>79.54593750000001</v>
      </c>
      <c r="G284" s="14">
        <f aca="true" t="shared" si="202" ref="G284:G291">(G$292-G$282)/10+G283</f>
        <v>66.88000000000001</v>
      </c>
      <c r="H284" s="14">
        <f aca="true" t="shared" si="203" ref="H284:H291">(H$292-H$282)/10+H283</f>
        <v>176.2</v>
      </c>
    </row>
    <row r="285" spans="2:8" ht="12.75">
      <c r="B285" s="14">
        <v>6400.3</v>
      </c>
      <c r="C285" s="23">
        <f t="shared" si="198"/>
        <v>50939.09999999999</v>
      </c>
      <c r="D285" s="14">
        <f t="shared" si="199"/>
        <v>3400424.6999999997</v>
      </c>
      <c r="E285" s="14">
        <f t="shared" si="200"/>
        <v>60.96000000000001</v>
      </c>
      <c r="F285" s="14">
        <f t="shared" si="201"/>
        <v>79.59234375000001</v>
      </c>
      <c r="G285" s="14">
        <f t="shared" si="202"/>
        <v>66.92000000000002</v>
      </c>
      <c r="H285" s="14">
        <f t="shared" si="203"/>
        <v>176.29999999999998</v>
      </c>
    </row>
    <row r="286" spans="2:8" ht="12.75">
      <c r="B286" s="14">
        <v>6400.4</v>
      </c>
      <c r="C286" s="23">
        <f t="shared" si="198"/>
        <v>50968.79999999999</v>
      </c>
      <c r="D286" s="14">
        <f t="shared" si="199"/>
        <v>3405524.5999999996</v>
      </c>
      <c r="E286" s="14">
        <f t="shared" si="200"/>
        <v>60.88000000000001</v>
      </c>
      <c r="F286" s="14">
        <f t="shared" si="201"/>
        <v>79.63875000000002</v>
      </c>
      <c r="G286" s="14">
        <f t="shared" si="202"/>
        <v>66.96000000000002</v>
      </c>
      <c r="H286" s="14">
        <f t="shared" si="203"/>
        <v>176.39999999999998</v>
      </c>
    </row>
    <row r="287" spans="2:8" ht="12.75">
      <c r="B287" s="14">
        <v>6400.5</v>
      </c>
      <c r="C287" s="23">
        <f t="shared" si="198"/>
        <v>50998.499999999985</v>
      </c>
      <c r="D287" s="14">
        <f t="shared" si="199"/>
        <v>3410624.4999999995</v>
      </c>
      <c r="E287" s="14">
        <f t="shared" si="200"/>
        <v>60.80000000000001</v>
      </c>
      <c r="F287" s="14">
        <f t="shared" si="201"/>
        <v>79.68515625000002</v>
      </c>
      <c r="G287" s="14">
        <f t="shared" si="202"/>
        <v>67.00000000000003</v>
      </c>
      <c r="H287" s="14">
        <f t="shared" si="203"/>
        <v>176.49999999999997</v>
      </c>
    </row>
    <row r="288" spans="2:8" ht="12.75">
      <c r="B288" s="14">
        <v>6400.6</v>
      </c>
      <c r="C288" s="23">
        <f t="shared" si="198"/>
        <v>51028.19999999998</v>
      </c>
      <c r="D288" s="14">
        <f t="shared" si="199"/>
        <v>3415724.3999999994</v>
      </c>
      <c r="E288" s="14">
        <f t="shared" si="200"/>
        <v>60.72000000000001</v>
      </c>
      <c r="F288" s="14">
        <f t="shared" si="201"/>
        <v>79.73156250000002</v>
      </c>
      <c r="G288" s="14">
        <f t="shared" si="202"/>
        <v>67.04000000000003</v>
      </c>
      <c r="H288" s="14">
        <f t="shared" si="203"/>
        <v>176.59999999999997</v>
      </c>
    </row>
    <row r="289" spans="2:8" ht="12.75">
      <c r="B289" s="14">
        <v>6400.7</v>
      </c>
      <c r="C289" s="23">
        <f t="shared" si="198"/>
        <v>51057.89999999998</v>
      </c>
      <c r="D289" s="14">
        <f t="shared" si="199"/>
        <v>3420824.2999999993</v>
      </c>
      <c r="E289" s="14">
        <f t="shared" si="200"/>
        <v>60.640000000000015</v>
      </c>
      <c r="F289" s="14">
        <f t="shared" si="201"/>
        <v>79.77796875000003</v>
      </c>
      <c r="G289" s="14">
        <f t="shared" si="202"/>
        <v>67.08000000000004</v>
      </c>
      <c r="H289" s="14">
        <f t="shared" si="203"/>
        <v>176.69999999999996</v>
      </c>
    </row>
    <row r="290" spans="2:8" ht="12.75">
      <c r="B290" s="14">
        <v>6400.8</v>
      </c>
      <c r="C290" s="23">
        <f t="shared" si="198"/>
        <v>51087.59999999998</v>
      </c>
      <c r="D290" s="14">
        <f t="shared" si="199"/>
        <v>3425924.1999999993</v>
      </c>
      <c r="E290" s="14">
        <f t="shared" si="200"/>
        <v>60.56000000000002</v>
      </c>
      <c r="F290" s="14">
        <f t="shared" si="201"/>
        <v>79.82437500000003</v>
      </c>
      <c r="G290" s="14">
        <f t="shared" si="202"/>
        <v>67.12000000000005</v>
      </c>
      <c r="H290" s="14">
        <f t="shared" si="203"/>
        <v>176.79999999999995</v>
      </c>
    </row>
    <row r="291" spans="2:8" ht="12.75">
      <c r="B291" s="14">
        <v>6400.9</v>
      </c>
      <c r="C291" s="23">
        <f t="shared" si="198"/>
        <v>51117.299999999974</v>
      </c>
      <c r="D291" s="14">
        <f t="shared" si="199"/>
        <v>3431024.099999999</v>
      </c>
      <c r="E291" s="14">
        <f t="shared" si="200"/>
        <v>60.48000000000002</v>
      </c>
      <c r="F291" s="14">
        <f t="shared" si="201"/>
        <v>79.87078125000004</v>
      </c>
      <c r="G291" s="14">
        <f t="shared" si="202"/>
        <v>67.16000000000005</v>
      </c>
      <c r="H291" s="14">
        <f t="shared" si="203"/>
        <v>176.89999999999995</v>
      </c>
    </row>
    <row r="292" spans="2:8" ht="12.75">
      <c r="B292" s="14">
        <v>6401</v>
      </c>
      <c r="C292" s="23">
        <v>51147</v>
      </c>
      <c r="D292" s="14">
        <v>3436124</v>
      </c>
      <c r="E292" s="14">
        <v>60.4</v>
      </c>
      <c r="F292" s="14">
        <f>C292/640</f>
        <v>79.9171875</v>
      </c>
      <c r="G292" s="14">
        <v>67.2</v>
      </c>
      <c r="H292" s="14">
        <v>177</v>
      </c>
    </row>
    <row r="293" spans="2:8" ht="12.75">
      <c r="B293" s="14">
        <v>6401.1</v>
      </c>
      <c r="C293" s="23">
        <f aca="true" t="shared" si="204" ref="C293:H293">(C$302-C$292)/10+C292</f>
        <v>51176.7</v>
      </c>
      <c r="D293" s="14">
        <f t="shared" si="204"/>
        <v>3441253.5</v>
      </c>
      <c r="E293" s="14">
        <f t="shared" si="204"/>
        <v>60.3</v>
      </c>
      <c r="F293" s="14">
        <f t="shared" si="204"/>
        <v>79.96359375</v>
      </c>
      <c r="G293" s="14">
        <f t="shared" si="204"/>
        <v>67.28</v>
      </c>
      <c r="H293" s="14">
        <f t="shared" si="204"/>
        <v>177.1</v>
      </c>
    </row>
    <row r="294" spans="2:8" ht="12.75">
      <c r="B294" s="14">
        <v>6401.2</v>
      </c>
      <c r="C294" s="23">
        <f aca="true" t="shared" si="205" ref="C294:C301">(C$302-C$292)/10+C293</f>
        <v>51206.399999999994</v>
      </c>
      <c r="D294" s="14">
        <f aca="true" t="shared" si="206" ref="D294:D301">(D$302-D$292)/10+D293</f>
        <v>3446383</v>
      </c>
      <c r="E294" s="14">
        <f aca="true" t="shared" si="207" ref="E294:E301">(E$302-E$292)/10+E293</f>
        <v>60.199999999999996</v>
      </c>
      <c r="F294" s="14">
        <f aca="true" t="shared" si="208" ref="F294:F301">(F$302-F$292)/10+F293</f>
        <v>80.01</v>
      </c>
      <c r="G294" s="14">
        <f aca="true" t="shared" si="209" ref="G294:G301">(G$302-G$292)/10+G293</f>
        <v>67.36</v>
      </c>
      <c r="H294" s="14">
        <f aca="true" t="shared" si="210" ref="H294:H301">(H$302-H$292)/10+H293</f>
        <v>177.2</v>
      </c>
    </row>
    <row r="295" spans="2:8" ht="12.75">
      <c r="B295" s="14">
        <v>6401.3</v>
      </c>
      <c r="C295" s="23">
        <f t="shared" si="205"/>
        <v>51236.09999999999</v>
      </c>
      <c r="D295" s="14">
        <f t="shared" si="206"/>
        <v>3451512.5</v>
      </c>
      <c r="E295" s="14">
        <f t="shared" si="207"/>
        <v>60.099999999999994</v>
      </c>
      <c r="F295" s="14">
        <f t="shared" si="208"/>
        <v>80.05640625000001</v>
      </c>
      <c r="G295" s="14">
        <f t="shared" si="209"/>
        <v>67.44</v>
      </c>
      <c r="H295" s="14">
        <f t="shared" si="210"/>
        <v>177.29999999999998</v>
      </c>
    </row>
    <row r="296" spans="2:8" ht="12.75">
      <c r="B296" s="14">
        <v>6401.4</v>
      </c>
      <c r="C296" s="23">
        <f t="shared" si="205"/>
        <v>51265.79999999999</v>
      </c>
      <c r="D296" s="14">
        <f t="shared" si="206"/>
        <v>3456642</v>
      </c>
      <c r="E296" s="14">
        <f t="shared" si="207"/>
        <v>59.99999999999999</v>
      </c>
      <c r="F296" s="14">
        <f t="shared" si="208"/>
        <v>80.10281250000001</v>
      </c>
      <c r="G296" s="14">
        <f t="shared" si="209"/>
        <v>67.52</v>
      </c>
      <c r="H296" s="14">
        <f t="shared" si="210"/>
        <v>177.39999999999998</v>
      </c>
    </row>
    <row r="297" spans="2:8" ht="12.75">
      <c r="B297" s="14">
        <v>6401.5</v>
      </c>
      <c r="C297" s="23">
        <f t="shared" si="205"/>
        <v>51295.499999999985</v>
      </c>
      <c r="D297" s="14">
        <f t="shared" si="206"/>
        <v>3461771.5</v>
      </c>
      <c r="E297" s="14">
        <f t="shared" si="207"/>
        <v>59.89999999999999</v>
      </c>
      <c r="F297" s="14">
        <f t="shared" si="208"/>
        <v>80.14921875000002</v>
      </c>
      <c r="G297" s="14">
        <f t="shared" si="209"/>
        <v>67.6</v>
      </c>
      <c r="H297" s="14">
        <f t="shared" si="210"/>
        <v>177.49999999999997</v>
      </c>
    </row>
    <row r="298" spans="2:8" ht="12.75">
      <c r="B298" s="14">
        <v>6401.6</v>
      </c>
      <c r="C298" s="23">
        <f t="shared" si="205"/>
        <v>51325.19999999998</v>
      </c>
      <c r="D298" s="14">
        <f t="shared" si="206"/>
        <v>3466901</v>
      </c>
      <c r="E298" s="14">
        <f t="shared" si="207"/>
        <v>59.79999999999999</v>
      </c>
      <c r="F298" s="14">
        <f t="shared" si="208"/>
        <v>80.19562500000002</v>
      </c>
      <c r="G298" s="14">
        <f t="shared" si="209"/>
        <v>67.67999999999999</v>
      </c>
      <c r="H298" s="14">
        <f t="shared" si="210"/>
        <v>177.59999999999997</v>
      </c>
    </row>
    <row r="299" spans="2:8" ht="12.75">
      <c r="B299" s="14">
        <v>6401.7</v>
      </c>
      <c r="C299" s="23">
        <f t="shared" si="205"/>
        <v>51354.89999999998</v>
      </c>
      <c r="D299" s="14">
        <f t="shared" si="206"/>
        <v>3472030.5</v>
      </c>
      <c r="E299" s="14">
        <f t="shared" si="207"/>
        <v>59.69999999999999</v>
      </c>
      <c r="F299" s="14">
        <f t="shared" si="208"/>
        <v>80.24203125000003</v>
      </c>
      <c r="G299" s="14">
        <f t="shared" si="209"/>
        <v>67.75999999999999</v>
      </c>
      <c r="H299" s="14">
        <f t="shared" si="210"/>
        <v>177.69999999999996</v>
      </c>
    </row>
    <row r="300" spans="2:8" ht="12.75">
      <c r="B300" s="14">
        <v>6401.8</v>
      </c>
      <c r="C300" s="23">
        <f t="shared" si="205"/>
        <v>51384.59999999998</v>
      </c>
      <c r="D300" s="14">
        <f t="shared" si="206"/>
        <v>3477160</v>
      </c>
      <c r="E300" s="14">
        <f t="shared" si="207"/>
        <v>59.59999999999999</v>
      </c>
      <c r="F300" s="14">
        <f t="shared" si="208"/>
        <v>80.28843750000003</v>
      </c>
      <c r="G300" s="14">
        <f t="shared" si="209"/>
        <v>67.83999999999999</v>
      </c>
      <c r="H300" s="14">
        <f t="shared" si="210"/>
        <v>177.79999999999995</v>
      </c>
    </row>
    <row r="301" spans="2:8" ht="12.75">
      <c r="B301" s="14">
        <v>6401.9</v>
      </c>
      <c r="C301" s="23">
        <f t="shared" si="205"/>
        <v>51414.299999999974</v>
      </c>
      <c r="D301" s="14">
        <f t="shared" si="206"/>
        <v>3482289.5</v>
      </c>
      <c r="E301" s="14">
        <f t="shared" si="207"/>
        <v>59.499999999999986</v>
      </c>
      <c r="F301" s="14">
        <f t="shared" si="208"/>
        <v>80.33484375000003</v>
      </c>
      <c r="G301" s="14">
        <f t="shared" si="209"/>
        <v>67.91999999999999</v>
      </c>
      <c r="H301" s="14">
        <f t="shared" si="210"/>
        <v>177.89999999999995</v>
      </c>
    </row>
    <row r="302" spans="2:8" ht="12.75">
      <c r="B302" s="14">
        <v>6402</v>
      </c>
      <c r="C302" s="23">
        <v>51444</v>
      </c>
      <c r="D302" s="14">
        <v>3487419</v>
      </c>
      <c r="E302" s="14">
        <v>59.4</v>
      </c>
      <c r="F302" s="14">
        <f>C302/640</f>
        <v>80.38125</v>
      </c>
      <c r="G302" s="14">
        <v>68</v>
      </c>
      <c r="H302" s="15">
        <v>178</v>
      </c>
    </row>
    <row r="303" spans="2:8" ht="12.75">
      <c r="B303" s="14">
        <v>6402.1</v>
      </c>
      <c r="C303" s="23">
        <f aca="true" t="shared" si="211" ref="C303:H303">(C$312-C$302)/10+C302</f>
        <v>51473.7</v>
      </c>
      <c r="D303" s="14">
        <f t="shared" si="211"/>
        <v>3492578.3</v>
      </c>
      <c r="E303" s="14">
        <f t="shared" si="211"/>
        <v>59.32</v>
      </c>
      <c r="F303" s="14">
        <f t="shared" si="211"/>
        <v>80.42765625</v>
      </c>
      <c r="G303" s="14">
        <f t="shared" si="211"/>
        <v>68.09</v>
      </c>
      <c r="H303" s="14">
        <f t="shared" si="211"/>
        <v>178.1</v>
      </c>
    </row>
    <row r="304" spans="2:8" ht="12.75">
      <c r="B304" s="14">
        <v>6402.2</v>
      </c>
      <c r="C304" s="23">
        <f aca="true" t="shared" si="212" ref="C304:C311">(C$312-C$302)/10+C303</f>
        <v>51503.399999999994</v>
      </c>
      <c r="D304" s="14">
        <f aca="true" t="shared" si="213" ref="D304:D311">(D$312-D$302)/10+D303</f>
        <v>3497737.5999999996</v>
      </c>
      <c r="E304" s="14">
        <f aca="true" t="shared" si="214" ref="E304:E311">(E$312-E$302)/10+E303</f>
        <v>59.24</v>
      </c>
      <c r="F304" s="14">
        <f aca="true" t="shared" si="215" ref="F304:F311">(F$312-F$302)/10+F303</f>
        <v>80.4740625</v>
      </c>
      <c r="G304" s="14">
        <f aca="true" t="shared" si="216" ref="G304:G311">(G$312-G$302)/10+G303</f>
        <v>68.18</v>
      </c>
      <c r="H304" s="14">
        <f aca="true" t="shared" si="217" ref="H304:H311">(H$312-H$302)/10+H303</f>
        <v>178.2</v>
      </c>
    </row>
    <row r="305" spans="2:8" ht="12.75">
      <c r="B305" s="14">
        <v>6402.3</v>
      </c>
      <c r="C305" s="23">
        <f t="shared" si="212"/>
        <v>51533.09999999999</v>
      </c>
      <c r="D305" s="14">
        <f t="shared" si="213"/>
        <v>3502896.8999999994</v>
      </c>
      <c r="E305" s="14">
        <f t="shared" si="214"/>
        <v>59.160000000000004</v>
      </c>
      <c r="F305" s="14">
        <f t="shared" si="215"/>
        <v>80.52046875</v>
      </c>
      <c r="G305" s="14">
        <f t="shared" si="216"/>
        <v>68.27000000000001</v>
      </c>
      <c r="H305" s="14">
        <f t="shared" si="217"/>
        <v>178.29999999999998</v>
      </c>
    </row>
    <row r="306" spans="2:8" ht="12.75">
      <c r="B306" s="14">
        <v>6402.4</v>
      </c>
      <c r="C306" s="23">
        <f t="shared" si="212"/>
        <v>51562.79999999999</v>
      </c>
      <c r="D306" s="14">
        <f t="shared" si="213"/>
        <v>3508056.1999999993</v>
      </c>
      <c r="E306" s="14">
        <f t="shared" si="214"/>
        <v>59.080000000000005</v>
      </c>
      <c r="F306" s="14">
        <f t="shared" si="215"/>
        <v>80.56687500000001</v>
      </c>
      <c r="G306" s="14">
        <f t="shared" si="216"/>
        <v>68.36000000000001</v>
      </c>
      <c r="H306" s="14">
        <f t="shared" si="217"/>
        <v>178.39999999999998</v>
      </c>
    </row>
    <row r="307" spans="2:8" ht="12.75">
      <c r="B307" s="14">
        <v>6402.5</v>
      </c>
      <c r="C307" s="23">
        <f t="shared" si="212"/>
        <v>51592.499999999985</v>
      </c>
      <c r="D307" s="14">
        <f t="shared" si="213"/>
        <v>3513215.499999999</v>
      </c>
      <c r="E307" s="14">
        <f t="shared" si="214"/>
        <v>59.00000000000001</v>
      </c>
      <c r="F307" s="14">
        <f t="shared" si="215"/>
        <v>80.61328125000001</v>
      </c>
      <c r="G307" s="14">
        <f t="shared" si="216"/>
        <v>68.45000000000002</v>
      </c>
      <c r="H307" s="14">
        <f t="shared" si="217"/>
        <v>178.49999999999997</v>
      </c>
    </row>
    <row r="308" spans="2:8" ht="12.75">
      <c r="B308" s="14">
        <v>6402.6</v>
      </c>
      <c r="C308" s="23">
        <f t="shared" si="212"/>
        <v>51622.19999999998</v>
      </c>
      <c r="D308" s="14">
        <f t="shared" si="213"/>
        <v>3518374.799999999</v>
      </c>
      <c r="E308" s="14">
        <f t="shared" si="214"/>
        <v>58.92000000000001</v>
      </c>
      <c r="F308" s="14">
        <f t="shared" si="215"/>
        <v>80.65968750000002</v>
      </c>
      <c r="G308" s="14">
        <f t="shared" si="216"/>
        <v>68.54000000000002</v>
      </c>
      <c r="H308" s="14">
        <f t="shared" si="217"/>
        <v>178.59999999999997</v>
      </c>
    </row>
    <row r="309" spans="2:8" ht="12.75">
      <c r="B309" s="14">
        <v>6402.7</v>
      </c>
      <c r="C309" s="23">
        <f t="shared" si="212"/>
        <v>51651.89999999998</v>
      </c>
      <c r="D309" s="14">
        <f t="shared" si="213"/>
        <v>3523534.0999999987</v>
      </c>
      <c r="E309" s="14">
        <f t="shared" si="214"/>
        <v>58.84000000000001</v>
      </c>
      <c r="F309" s="14">
        <f t="shared" si="215"/>
        <v>80.70609375000002</v>
      </c>
      <c r="G309" s="14">
        <f t="shared" si="216"/>
        <v>68.63000000000002</v>
      </c>
      <c r="H309" s="14">
        <f t="shared" si="217"/>
        <v>178.69999999999996</v>
      </c>
    </row>
    <row r="310" spans="2:8" ht="12.75">
      <c r="B310" s="14">
        <v>6402.8</v>
      </c>
      <c r="C310" s="23">
        <f t="shared" si="212"/>
        <v>51681.59999999998</v>
      </c>
      <c r="D310" s="14">
        <f t="shared" si="213"/>
        <v>3528693.3999999985</v>
      </c>
      <c r="E310" s="14">
        <f t="shared" si="214"/>
        <v>58.76000000000001</v>
      </c>
      <c r="F310" s="14">
        <f t="shared" si="215"/>
        <v>80.75250000000003</v>
      </c>
      <c r="G310" s="14">
        <f t="shared" si="216"/>
        <v>68.72000000000003</v>
      </c>
      <c r="H310" s="14">
        <f t="shared" si="217"/>
        <v>178.79999999999995</v>
      </c>
    </row>
    <row r="311" spans="2:8" ht="12.75">
      <c r="B311" s="14">
        <v>6402.9</v>
      </c>
      <c r="C311" s="23">
        <f t="shared" si="212"/>
        <v>51711.299999999974</v>
      </c>
      <c r="D311" s="14">
        <f t="shared" si="213"/>
        <v>3533852.6999999983</v>
      </c>
      <c r="E311" s="14">
        <f t="shared" si="214"/>
        <v>58.680000000000014</v>
      </c>
      <c r="F311" s="14">
        <f t="shared" si="215"/>
        <v>80.79890625000003</v>
      </c>
      <c r="G311" s="14">
        <f t="shared" si="216"/>
        <v>68.81000000000003</v>
      </c>
      <c r="H311" s="14">
        <f t="shared" si="217"/>
        <v>178.89999999999995</v>
      </c>
    </row>
    <row r="312" spans="2:8" ht="12.75">
      <c r="B312" s="14">
        <v>6403</v>
      </c>
      <c r="C312" s="23">
        <v>51741</v>
      </c>
      <c r="D312" s="14">
        <v>3539012</v>
      </c>
      <c r="E312" s="14">
        <v>58.6</v>
      </c>
      <c r="F312" s="14">
        <f>C312/640</f>
        <v>80.8453125</v>
      </c>
      <c r="G312" s="14">
        <v>68.9</v>
      </c>
      <c r="H312" s="14">
        <v>179</v>
      </c>
    </row>
    <row r="313" spans="2:8" ht="12.75">
      <c r="B313" s="14">
        <v>6403.1</v>
      </c>
      <c r="C313" s="23">
        <f aca="true" t="shared" si="218" ref="C313:H313">(C$322-C$312)/10+C312</f>
        <v>51770.7</v>
      </c>
      <c r="D313" s="14">
        <f t="shared" si="218"/>
        <v>3544200.9</v>
      </c>
      <c r="E313" s="14">
        <f t="shared" si="218"/>
        <v>58.52</v>
      </c>
      <c r="F313" s="14">
        <f t="shared" si="218"/>
        <v>80.89171875000001</v>
      </c>
      <c r="G313" s="14">
        <f t="shared" si="218"/>
        <v>68.96000000000001</v>
      </c>
      <c r="H313" s="14">
        <f t="shared" si="218"/>
        <v>179.1</v>
      </c>
    </row>
    <row r="314" spans="2:8" ht="12.75">
      <c r="B314" s="14">
        <v>6403.2</v>
      </c>
      <c r="C314" s="23">
        <f aca="true" t="shared" si="219" ref="C314:C321">(C$322-C$312)/10+C313</f>
        <v>51800.399999999994</v>
      </c>
      <c r="D314" s="14">
        <f aca="true" t="shared" si="220" ref="D314:D321">(D$322-D$312)/10+D313</f>
        <v>3549389.8</v>
      </c>
      <c r="E314" s="14">
        <f aca="true" t="shared" si="221" ref="E314:E321">(E$322-E$312)/10+E313</f>
        <v>58.440000000000005</v>
      </c>
      <c r="F314" s="14">
        <f aca="true" t="shared" si="222" ref="F314:F321">(F$322-F$312)/10+F313</f>
        <v>80.93812500000001</v>
      </c>
      <c r="G314" s="14">
        <f aca="true" t="shared" si="223" ref="G314:G321">(G$322-G$312)/10+G313</f>
        <v>69.02000000000001</v>
      </c>
      <c r="H314" s="14">
        <f aca="true" t="shared" si="224" ref="H314:H321">(H$322-H$312)/10+H313</f>
        <v>179.2</v>
      </c>
    </row>
    <row r="315" spans="2:8" ht="12.75">
      <c r="B315" s="14">
        <v>6403.3</v>
      </c>
      <c r="C315" s="23">
        <f t="shared" si="219"/>
        <v>51830.09999999999</v>
      </c>
      <c r="D315" s="14">
        <f t="shared" si="220"/>
        <v>3554578.6999999997</v>
      </c>
      <c r="E315" s="14">
        <f t="shared" si="221"/>
        <v>58.36000000000001</v>
      </c>
      <c r="F315" s="14">
        <f t="shared" si="222"/>
        <v>80.98453125000002</v>
      </c>
      <c r="G315" s="14">
        <f t="shared" si="223"/>
        <v>69.08000000000001</v>
      </c>
      <c r="H315" s="14">
        <f t="shared" si="224"/>
        <v>179.29999999999998</v>
      </c>
    </row>
    <row r="316" spans="2:8" ht="12.75">
      <c r="B316" s="14">
        <v>6403.4</v>
      </c>
      <c r="C316" s="23">
        <f t="shared" si="219"/>
        <v>51859.79999999999</v>
      </c>
      <c r="D316" s="14">
        <f t="shared" si="220"/>
        <v>3559767.5999999996</v>
      </c>
      <c r="E316" s="14">
        <f t="shared" si="221"/>
        <v>58.28000000000001</v>
      </c>
      <c r="F316" s="14">
        <f t="shared" si="222"/>
        <v>81.03093750000002</v>
      </c>
      <c r="G316" s="14">
        <f t="shared" si="223"/>
        <v>69.14000000000001</v>
      </c>
      <c r="H316" s="14">
        <f t="shared" si="224"/>
        <v>179.39999999999998</v>
      </c>
    </row>
    <row r="317" spans="2:8" ht="12.75">
      <c r="B317" s="14">
        <v>6403.5</v>
      </c>
      <c r="C317" s="23">
        <f t="shared" si="219"/>
        <v>51889.499999999985</v>
      </c>
      <c r="D317" s="14">
        <f t="shared" si="220"/>
        <v>3564956.4999999995</v>
      </c>
      <c r="E317" s="14">
        <f t="shared" si="221"/>
        <v>58.20000000000001</v>
      </c>
      <c r="F317" s="14">
        <f t="shared" si="222"/>
        <v>81.07734375000003</v>
      </c>
      <c r="G317" s="14">
        <f t="shared" si="223"/>
        <v>69.20000000000002</v>
      </c>
      <c r="H317" s="14">
        <f t="shared" si="224"/>
        <v>179.49999999999997</v>
      </c>
    </row>
    <row r="318" spans="2:8" ht="12.75">
      <c r="B318" s="14">
        <v>6403.6</v>
      </c>
      <c r="C318" s="23">
        <f t="shared" si="219"/>
        <v>51919.19999999998</v>
      </c>
      <c r="D318" s="14">
        <f t="shared" si="220"/>
        <v>3570145.3999999994</v>
      </c>
      <c r="E318" s="14">
        <f t="shared" si="221"/>
        <v>58.12000000000001</v>
      </c>
      <c r="F318" s="14">
        <f t="shared" si="222"/>
        <v>81.12375000000003</v>
      </c>
      <c r="G318" s="14">
        <f t="shared" si="223"/>
        <v>69.26000000000002</v>
      </c>
      <c r="H318" s="14">
        <f t="shared" si="224"/>
        <v>179.59999999999997</v>
      </c>
    </row>
    <row r="319" spans="2:8" ht="12.75">
      <c r="B319" s="14">
        <v>6403.7</v>
      </c>
      <c r="C319" s="23">
        <f t="shared" si="219"/>
        <v>51948.89999999998</v>
      </c>
      <c r="D319" s="14">
        <f t="shared" si="220"/>
        <v>3575334.2999999993</v>
      </c>
      <c r="E319" s="14">
        <f t="shared" si="221"/>
        <v>58.04000000000001</v>
      </c>
      <c r="F319" s="14">
        <f t="shared" si="222"/>
        <v>81.17015625000003</v>
      </c>
      <c r="G319" s="14">
        <f t="shared" si="223"/>
        <v>69.32000000000002</v>
      </c>
      <c r="H319" s="14">
        <f t="shared" si="224"/>
        <v>179.69999999999996</v>
      </c>
    </row>
    <row r="320" spans="2:8" ht="12.75">
      <c r="B320" s="14">
        <v>6403.8</v>
      </c>
      <c r="C320" s="23">
        <f t="shared" si="219"/>
        <v>51978.59999999998</v>
      </c>
      <c r="D320" s="14">
        <f t="shared" si="220"/>
        <v>3580523.1999999993</v>
      </c>
      <c r="E320" s="14">
        <f t="shared" si="221"/>
        <v>57.960000000000015</v>
      </c>
      <c r="F320" s="14">
        <f t="shared" si="222"/>
        <v>81.21656250000004</v>
      </c>
      <c r="G320" s="14">
        <f t="shared" si="223"/>
        <v>69.38000000000002</v>
      </c>
      <c r="H320" s="14">
        <f t="shared" si="224"/>
        <v>179.79999999999995</v>
      </c>
    </row>
    <row r="321" spans="2:8" ht="12.75">
      <c r="B321" s="14">
        <v>6403.9</v>
      </c>
      <c r="C321" s="23">
        <f t="shared" si="219"/>
        <v>52008.299999999974</v>
      </c>
      <c r="D321" s="14">
        <f t="shared" si="220"/>
        <v>3585712.099999999</v>
      </c>
      <c r="E321" s="14">
        <f t="shared" si="221"/>
        <v>57.88000000000002</v>
      </c>
      <c r="F321" s="14">
        <f t="shared" si="222"/>
        <v>81.26296875000004</v>
      </c>
      <c r="G321" s="14">
        <f t="shared" si="223"/>
        <v>69.44000000000003</v>
      </c>
      <c r="H321" s="14">
        <f t="shared" si="224"/>
        <v>179.89999999999995</v>
      </c>
    </row>
    <row r="322" spans="2:8" ht="12.75">
      <c r="B322" s="14">
        <v>6404</v>
      </c>
      <c r="C322" s="23">
        <v>52038</v>
      </c>
      <c r="D322" s="14">
        <v>3590901</v>
      </c>
      <c r="E322" s="14">
        <v>57.8</v>
      </c>
      <c r="F322" s="14">
        <f>C322/640</f>
        <v>81.309375</v>
      </c>
      <c r="G322" s="14">
        <v>69.5</v>
      </c>
      <c r="H322" s="15">
        <v>180</v>
      </c>
    </row>
    <row r="323" spans="2:8" ht="12.75">
      <c r="B323" s="14">
        <v>6404.1</v>
      </c>
      <c r="C323" s="23">
        <f aca="true" t="shared" si="225" ref="C323:H323">(C$332-C$322)/10+C322</f>
        <v>52067.7</v>
      </c>
      <c r="D323" s="14">
        <f t="shared" si="225"/>
        <v>3596119.7</v>
      </c>
      <c r="E323" s="14">
        <f t="shared" si="225"/>
        <v>57.709999999999994</v>
      </c>
      <c r="F323" s="14">
        <f t="shared" si="225"/>
        <v>81.35578125</v>
      </c>
      <c r="G323" s="14">
        <f t="shared" si="225"/>
        <v>69.57</v>
      </c>
      <c r="H323" s="14">
        <f t="shared" si="225"/>
        <v>180.1</v>
      </c>
    </row>
    <row r="324" spans="2:8" ht="12.75">
      <c r="B324" s="14">
        <v>6404.2</v>
      </c>
      <c r="C324" s="23">
        <f aca="true" t="shared" si="226" ref="C324:C331">(C$332-C$322)/10+C323</f>
        <v>52097.399999999994</v>
      </c>
      <c r="D324" s="14">
        <f aca="true" t="shared" si="227" ref="D324:D331">(D$332-D$322)/10+D323</f>
        <v>3601338.4000000004</v>
      </c>
      <c r="E324" s="14">
        <f aca="true" t="shared" si="228" ref="E324:E331">(E$332-E$322)/10+E323</f>
        <v>57.61999999999999</v>
      </c>
      <c r="F324" s="14">
        <f aca="true" t="shared" si="229" ref="F324:F331">(F$332-F$322)/10+F323</f>
        <v>81.40218750000001</v>
      </c>
      <c r="G324" s="14">
        <f aca="true" t="shared" si="230" ref="G324:G331">(G$332-G$322)/10+G323</f>
        <v>69.63999999999999</v>
      </c>
      <c r="H324" s="14">
        <f aca="true" t="shared" si="231" ref="H324:H331">(H$332-H$322)/10+H323</f>
        <v>180.2</v>
      </c>
    </row>
    <row r="325" spans="2:8" ht="12.75">
      <c r="B325" s="14">
        <v>6404.3</v>
      </c>
      <c r="C325" s="23">
        <f t="shared" si="226"/>
        <v>52127.09999999999</v>
      </c>
      <c r="D325" s="14">
        <f t="shared" si="227"/>
        <v>3606557.1000000006</v>
      </c>
      <c r="E325" s="14">
        <f t="shared" si="228"/>
        <v>57.52999999999999</v>
      </c>
      <c r="F325" s="14">
        <f t="shared" si="229"/>
        <v>81.44859375000001</v>
      </c>
      <c r="G325" s="14">
        <f t="shared" si="230"/>
        <v>69.70999999999998</v>
      </c>
      <c r="H325" s="14">
        <f t="shared" si="231"/>
        <v>180.29999999999998</v>
      </c>
    </row>
    <row r="326" spans="2:8" ht="12.75">
      <c r="B326" s="14">
        <v>6404.4</v>
      </c>
      <c r="C326" s="23">
        <f t="shared" si="226"/>
        <v>52156.79999999999</v>
      </c>
      <c r="D326" s="14">
        <f t="shared" si="227"/>
        <v>3611775.8000000007</v>
      </c>
      <c r="E326" s="14">
        <f t="shared" si="228"/>
        <v>57.43999999999998</v>
      </c>
      <c r="F326" s="14">
        <f t="shared" si="229"/>
        <v>81.49500000000002</v>
      </c>
      <c r="G326" s="14">
        <f t="shared" si="230"/>
        <v>69.77999999999997</v>
      </c>
      <c r="H326" s="14">
        <f t="shared" si="231"/>
        <v>180.39999999999998</v>
      </c>
    </row>
    <row r="327" spans="2:8" ht="12.75">
      <c r="B327" s="14">
        <v>6404.5</v>
      </c>
      <c r="C327" s="23">
        <f t="shared" si="226"/>
        <v>52186.499999999985</v>
      </c>
      <c r="D327" s="14">
        <f t="shared" si="227"/>
        <v>3616994.500000001</v>
      </c>
      <c r="E327" s="14">
        <f t="shared" si="228"/>
        <v>57.34999999999998</v>
      </c>
      <c r="F327" s="14">
        <f t="shared" si="229"/>
        <v>81.54140625000002</v>
      </c>
      <c r="G327" s="14">
        <f t="shared" si="230"/>
        <v>69.84999999999997</v>
      </c>
      <c r="H327" s="14">
        <f t="shared" si="231"/>
        <v>180.49999999999997</v>
      </c>
    </row>
    <row r="328" spans="2:8" ht="12.75">
      <c r="B328" s="14">
        <v>6404.6</v>
      </c>
      <c r="C328" s="23">
        <f t="shared" si="226"/>
        <v>52216.19999999998</v>
      </c>
      <c r="D328" s="14">
        <f t="shared" si="227"/>
        <v>3622213.200000001</v>
      </c>
      <c r="E328" s="14">
        <f t="shared" si="228"/>
        <v>57.25999999999998</v>
      </c>
      <c r="F328" s="14">
        <f t="shared" si="229"/>
        <v>81.58781250000003</v>
      </c>
      <c r="G328" s="14">
        <f t="shared" si="230"/>
        <v>69.91999999999996</v>
      </c>
      <c r="H328" s="14">
        <f t="shared" si="231"/>
        <v>180.59999999999997</v>
      </c>
    </row>
    <row r="329" spans="2:8" ht="12.75">
      <c r="B329" s="14">
        <v>6404.7</v>
      </c>
      <c r="C329" s="23">
        <f t="shared" si="226"/>
        <v>52245.89999999998</v>
      </c>
      <c r="D329" s="14">
        <f t="shared" si="227"/>
        <v>3627431.9000000013</v>
      </c>
      <c r="E329" s="14">
        <f t="shared" si="228"/>
        <v>57.16999999999997</v>
      </c>
      <c r="F329" s="14">
        <f t="shared" si="229"/>
        <v>81.63421875000003</v>
      </c>
      <c r="G329" s="14">
        <f t="shared" si="230"/>
        <v>69.98999999999995</v>
      </c>
      <c r="H329" s="14">
        <f t="shared" si="231"/>
        <v>180.69999999999996</v>
      </c>
    </row>
    <row r="330" spans="2:8" ht="12.75">
      <c r="B330" s="14">
        <v>6404.8</v>
      </c>
      <c r="C330" s="23">
        <f t="shared" si="226"/>
        <v>52275.59999999998</v>
      </c>
      <c r="D330" s="14">
        <f t="shared" si="227"/>
        <v>3632650.6000000015</v>
      </c>
      <c r="E330" s="14">
        <f t="shared" si="228"/>
        <v>57.07999999999997</v>
      </c>
      <c r="F330" s="14">
        <f t="shared" si="229"/>
        <v>81.68062500000003</v>
      </c>
      <c r="G330" s="14">
        <f t="shared" si="230"/>
        <v>70.05999999999995</v>
      </c>
      <c r="H330" s="14">
        <f t="shared" si="231"/>
        <v>180.79999999999995</v>
      </c>
    </row>
    <row r="331" spans="2:8" ht="12.75">
      <c r="B331" s="14">
        <v>6404.9</v>
      </c>
      <c r="C331" s="23">
        <f t="shared" si="226"/>
        <v>52305.299999999974</v>
      </c>
      <c r="D331" s="14">
        <f t="shared" si="227"/>
        <v>3637869.3000000017</v>
      </c>
      <c r="E331" s="14">
        <f t="shared" si="228"/>
        <v>56.98999999999997</v>
      </c>
      <c r="F331" s="14">
        <f t="shared" si="229"/>
        <v>81.72703125000004</v>
      </c>
      <c r="G331" s="14">
        <f t="shared" si="230"/>
        <v>70.12999999999994</v>
      </c>
      <c r="H331" s="14">
        <f t="shared" si="231"/>
        <v>180.89999999999995</v>
      </c>
    </row>
    <row r="332" spans="2:8" ht="12.75">
      <c r="B332" s="14">
        <v>6405</v>
      </c>
      <c r="C332" s="23">
        <v>52335</v>
      </c>
      <c r="D332" s="14">
        <v>3643088</v>
      </c>
      <c r="E332" s="14">
        <v>56.9</v>
      </c>
      <c r="F332" s="14">
        <f>C332/640</f>
        <v>81.7734375</v>
      </c>
      <c r="G332" s="14">
        <v>70.2</v>
      </c>
      <c r="H332" s="14">
        <v>181</v>
      </c>
    </row>
    <row r="333" spans="2:8" ht="12.75">
      <c r="B333" s="14">
        <v>6405.1</v>
      </c>
      <c r="C333" s="23">
        <f aca="true" t="shared" si="232" ref="C333:H333">(C$342-C$332)/10+C332</f>
        <v>52364.7</v>
      </c>
      <c r="D333" s="14">
        <f t="shared" si="232"/>
        <v>3648336.3</v>
      </c>
      <c r="E333" s="14">
        <f t="shared" si="232"/>
        <v>56.82</v>
      </c>
      <c r="F333" s="14">
        <f t="shared" si="232"/>
        <v>81.81984375</v>
      </c>
      <c r="G333" s="14">
        <f t="shared" si="232"/>
        <v>70.26</v>
      </c>
      <c r="H333" s="14">
        <f t="shared" si="232"/>
        <v>181.1</v>
      </c>
    </row>
    <row r="334" spans="2:8" ht="12.75">
      <c r="B334" s="14">
        <v>6405.2</v>
      </c>
      <c r="C334" s="23">
        <f aca="true" t="shared" si="233" ref="C334:C341">(C$342-C$332)/10+C333</f>
        <v>52394.399999999994</v>
      </c>
      <c r="D334" s="14">
        <f aca="true" t="shared" si="234" ref="D334:D341">(D$342-D$332)/10+D333</f>
        <v>3653584.5999999996</v>
      </c>
      <c r="E334" s="14">
        <f aca="true" t="shared" si="235" ref="E334:E341">(E$342-E$332)/10+E333</f>
        <v>56.74</v>
      </c>
      <c r="F334" s="14">
        <f aca="true" t="shared" si="236" ref="F334:F341">(F$342-F$332)/10+F333</f>
        <v>81.86625000000001</v>
      </c>
      <c r="G334" s="14">
        <f aca="true" t="shared" si="237" ref="G334:G341">(G$342-G$332)/10+G333</f>
        <v>70.32000000000001</v>
      </c>
      <c r="H334" s="14">
        <f aca="true" t="shared" si="238" ref="H334:H341">(H$342-H$332)/10+H333</f>
        <v>181.2</v>
      </c>
    </row>
    <row r="335" spans="2:8" ht="12.75">
      <c r="B335" s="14">
        <v>6405.3</v>
      </c>
      <c r="C335" s="23">
        <f t="shared" si="233"/>
        <v>52424.09999999999</v>
      </c>
      <c r="D335" s="14">
        <f t="shared" si="234"/>
        <v>3658832.8999999994</v>
      </c>
      <c r="E335" s="14">
        <f t="shared" si="235"/>
        <v>56.660000000000004</v>
      </c>
      <c r="F335" s="14">
        <f t="shared" si="236"/>
        <v>81.91265625000001</v>
      </c>
      <c r="G335" s="14">
        <f t="shared" si="237"/>
        <v>70.38000000000001</v>
      </c>
      <c r="H335" s="14">
        <f t="shared" si="238"/>
        <v>181.29999999999998</v>
      </c>
    </row>
    <row r="336" spans="2:8" ht="12.75">
      <c r="B336" s="14">
        <v>6405.4</v>
      </c>
      <c r="C336" s="23">
        <f t="shared" si="233"/>
        <v>52453.79999999999</v>
      </c>
      <c r="D336" s="14">
        <f t="shared" si="234"/>
        <v>3664081.1999999993</v>
      </c>
      <c r="E336" s="14">
        <f t="shared" si="235"/>
        <v>56.580000000000005</v>
      </c>
      <c r="F336" s="14">
        <f t="shared" si="236"/>
        <v>81.95906250000002</v>
      </c>
      <c r="G336" s="14">
        <f t="shared" si="237"/>
        <v>70.44000000000001</v>
      </c>
      <c r="H336" s="14">
        <f t="shared" si="238"/>
        <v>181.39999999999998</v>
      </c>
    </row>
    <row r="337" spans="2:8" ht="12.75">
      <c r="B337" s="14">
        <v>6405.5</v>
      </c>
      <c r="C337" s="23">
        <f t="shared" si="233"/>
        <v>52483.499999999985</v>
      </c>
      <c r="D337" s="14">
        <f t="shared" si="234"/>
        <v>3669329.499999999</v>
      </c>
      <c r="E337" s="14">
        <f t="shared" si="235"/>
        <v>56.50000000000001</v>
      </c>
      <c r="F337" s="14">
        <f t="shared" si="236"/>
        <v>82.00546875000002</v>
      </c>
      <c r="G337" s="14">
        <f t="shared" si="237"/>
        <v>70.50000000000001</v>
      </c>
      <c r="H337" s="14">
        <f t="shared" si="238"/>
        <v>181.49999999999997</v>
      </c>
    </row>
    <row r="338" spans="2:8" ht="12.75">
      <c r="B338" s="14">
        <v>6405.6</v>
      </c>
      <c r="C338" s="23">
        <f t="shared" si="233"/>
        <v>52513.19999999998</v>
      </c>
      <c r="D338" s="14">
        <f t="shared" si="234"/>
        <v>3674577.799999999</v>
      </c>
      <c r="E338" s="14">
        <f t="shared" si="235"/>
        <v>56.42000000000001</v>
      </c>
      <c r="F338" s="14">
        <f t="shared" si="236"/>
        <v>82.05187500000002</v>
      </c>
      <c r="G338" s="14">
        <f t="shared" si="237"/>
        <v>70.56000000000002</v>
      </c>
      <c r="H338" s="14">
        <f t="shared" si="238"/>
        <v>181.59999999999997</v>
      </c>
    </row>
    <row r="339" spans="2:8" ht="12.75">
      <c r="B339" s="14">
        <v>6405.7</v>
      </c>
      <c r="C339" s="23">
        <f t="shared" si="233"/>
        <v>52542.89999999998</v>
      </c>
      <c r="D339" s="14">
        <f t="shared" si="234"/>
        <v>3679826.0999999987</v>
      </c>
      <c r="E339" s="14">
        <f t="shared" si="235"/>
        <v>56.34000000000001</v>
      </c>
      <c r="F339" s="14">
        <f t="shared" si="236"/>
        <v>82.09828125000003</v>
      </c>
      <c r="G339" s="14">
        <f t="shared" si="237"/>
        <v>70.62000000000002</v>
      </c>
      <c r="H339" s="14">
        <f t="shared" si="238"/>
        <v>181.69999999999996</v>
      </c>
    </row>
    <row r="340" spans="2:8" ht="12.75">
      <c r="B340" s="14">
        <v>6405.8</v>
      </c>
      <c r="C340" s="23">
        <f t="shared" si="233"/>
        <v>52572.59999999998</v>
      </c>
      <c r="D340" s="14">
        <f t="shared" si="234"/>
        <v>3685074.3999999985</v>
      </c>
      <c r="E340" s="14">
        <f t="shared" si="235"/>
        <v>56.26000000000001</v>
      </c>
      <c r="F340" s="14">
        <f t="shared" si="236"/>
        <v>82.14468750000003</v>
      </c>
      <c r="G340" s="14">
        <f t="shared" si="237"/>
        <v>70.68000000000002</v>
      </c>
      <c r="H340" s="14">
        <f t="shared" si="238"/>
        <v>181.79999999999995</v>
      </c>
    </row>
    <row r="341" spans="2:8" ht="12.75">
      <c r="B341" s="14">
        <v>6405.9</v>
      </c>
      <c r="C341" s="23">
        <f t="shared" si="233"/>
        <v>52602.299999999974</v>
      </c>
      <c r="D341" s="14">
        <f t="shared" si="234"/>
        <v>3690322.6999999983</v>
      </c>
      <c r="E341" s="14">
        <f t="shared" si="235"/>
        <v>56.180000000000014</v>
      </c>
      <c r="F341" s="14">
        <f t="shared" si="236"/>
        <v>82.19109375000004</v>
      </c>
      <c r="G341" s="14">
        <f t="shared" si="237"/>
        <v>70.74000000000002</v>
      </c>
      <c r="H341" s="14">
        <f t="shared" si="238"/>
        <v>181.89999999999995</v>
      </c>
    </row>
    <row r="342" spans="2:8" ht="12.75">
      <c r="B342" s="14">
        <v>6406</v>
      </c>
      <c r="C342" s="23">
        <v>52632</v>
      </c>
      <c r="D342" s="14">
        <v>3695571</v>
      </c>
      <c r="E342" s="14">
        <v>56.1</v>
      </c>
      <c r="F342" s="14">
        <f>C342/640</f>
        <v>82.2375</v>
      </c>
      <c r="G342" s="14">
        <v>70.8</v>
      </c>
      <c r="H342" s="15">
        <v>182</v>
      </c>
    </row>
    <row r="343" spans="2:8" ht="12.75">
      <c r="B343" s="14">
        <v>6406.1</v>
      </c>
      <c r="C343" s="23">
        <f aca="true" t="shared" si="239" ref="C343:H343">(C$352-C$342)/10+C342</f>
        <v>52661.7</v>
      </c>
      <c r="D343" s="14">
        <f t="shared" si="239"/>
        <v>3700849.1</v>
      </c>
      <c r="E343" s="14">
        <f t="shared" si="239"/>
        <v>56.03</v>
      </c>
      <c r="F343" s="14">
        <f t="shared" si="239"/>
        <v>82.28390625</v>
      </c>
      <c r="G343" s="14">
        <f t="shared" si="239"/>
        <v>70.87</v>
      </c>
      <c r="H343" s="14">
        <f t="shared" si="239"/>
        <v>182.1</v>
      </c>
    </row>
    <row r="344" spans="2:8" ht="12.75">
      <c r="B344" s="14">
        <v>6406.2</v>
      </c>
      <c r="C344" s="23">
        <f aca="true" t="shared" si="240" ref="C344:C351">(C$352-C$342)/10+C343</f>
        <v>52691.399999999994</v>
      </c>
      <c r="D344" s="14">
        <f aca="true" t="shared" si="241" ref="D344:D351">(D$352-D$342)/10+D343</f>
        <v>3706127.2</v>
      </c>
      <c r="E344" s="14">
        <f aca="true" t="shared" si="242" ref="E344:E351">(E$352-E$342)/10+E343</f>
        <v>55.96</v>
      </c>
      <c r="F344" s="14">
        <f aca="true" t="shared" si="243" ref="F344:F351">(F$352-F$342)/10+F343</f>
        <v>82.3303125</v>
      </c>
      <c r="G344" s="14">
        <f aca="true" t="shared" si="244" ref="G344:G351">(G$352-G$342)/10+G343</f>
        <v>70.94</v>
      </c>
      <c r="H344" s="14">
        <f aca="true" t="shared" si="245" ref="H344:H351">(H$352-H$342)/10+H343</f>
        <v>182.2</v>
      </c>
    </row>
    <row r="345" spans="2:8" ht="12.75">
      <c r="B345" s="14">
        <v>6406.3</v>
      </c>
      <c r="C345" s="23">
        <f t="shared" si="240"/>
        <v>52721.09999999999</v>
      </c>
      <c r="D345" s="14">
        <f t="shared" si="241"/>
        <v>3711405.3000000003</v>
      </c>
      <c r="E345" s="14">
        <f t="shared" si="242"/>
        <v>55.89</v>
      </c>
      <c r="F345" s="14">
        <f t="shared" si="243"/>
        <v>82.37671875000001</v>
      </c>
      <c r="G345" s="14">
        <f t="shared" si="244"/>
        <v>71.00999999999999</v>
      </c>
      <c r="H345" s="14">
        <f t="shared" si="245"/>
        <v>182.29999999999998</v>
      </c>
    </row>
    <row r="346" spans="2:8" ht="12.75">
      <c r="B346" s="14">
        <v>6406.4</v>
      </c>
      <c r="C346" s="23">
        <f t="shared" si="240"/>
        <v>52750.79999999999</v>
      </c>
      <c r="D346" s="14">
        <f t="shared" si="241"/>
        <v>3716683.4000000004</v>
      </c>
      <c r="E346" s="14">
        <f t="shared" si="242"/>
        <v>55.82</v>
      </c>
      <c r="F346" s="14">
        <f t="shared" si="243"/>
        <v>82.42312500000001</v>
      </c>
      <c r="G346" s="14">
        <f t="shared" si="244"/>
        <v>71.07999999999998</v>
      </c>
      <c r="H346" s="14">
        <f t="shared" si="245"/>
        <v>182.39999999999998</v>
      </c>
    </row>
    <row r="347" spans="2:8" ht="12.75">
      <c r="B347" s="14">
        <v>6406.5</v>
      </c>
      <c r="C347" s="23">
        <f t="shared" si="240"/>
        <v>52780.499999999985</v>
      </c>
      <c r="D347" s="14">
        <f t="shared" si="241"/>
        <v>3721961.5000000005</v>
      </c>
      <c r="E347" s="14">
        <f t="shared" si="242"/>
        <v>55.75</v>
      </c>
      <c r="F347" s="14">
        <f t="shared" si="243"/>
        <v>82.46953125000002</v>
      </c>
      <c r="G347" s="14">
        <f t="shared" si="244"/>
        <v>71.14999999999998</v>
      </c>
      <c r="H347" s="14">
        <f t="shared" si="245"/>
        <v>182.49999999999997</v>
      </c>
    </row>
    <row r="348" spans="2:8" ht="12.75">
      <c r="B348" s="14">
        <v>6406.6</v>
      </c>
      <c r="C348" s="23">
        <f t="shared" si="240"/>
        <v>52810.19999999998</v>
      </c>
      <c r="D348" s="14">
        <f t="shared" si="241"/>
        <v>3727239.6000000006</v>
      </c>
      <c r="E348" s="14">
        <f t="shared" si="242"/>
        <v>55.68</v>
      </c>
      <c r="F348" s="14">
        <f t="shared" si="243"/>
        <v>82.51593750000002</v>
      </c>
      <c r="G348" s="14">
        <f t="shared" si="244"/>
        <v>71.21999999999997</v>
      </c>
      <c r="H348" s="14">
        <f t="shared" si="245"/>
        <v>182.59999999999997</v>
      </c>
    </row>
    <row r="349" spans="2:8" ht="12.75">
      <c r="B349" s="14">
        <v>6406.7</v>
      </c>
      <c r="C349" s="23">
        <f t="shared" si="240"/>
        <v>52839.89999999998</v>
      </c>
      <c r="D349" s="14">
        <f t="shared" si="241"/>
        <v>3732517.7000000007</v>
      </c>
      <c r="E349" s="14">
        <f t="shared" si="242"/>
        <v>55.61</v>
      </c>
      <c r="F349" s="14">
        <f t="shared" si="243"/>
        <v>82.56234375000003</v>
      </c>
      <c r="G349" s="14">
        <f t="shared" si="244"/>
        <v>71.28999999999996</v>
      </c>
      <c r="H349" s="14">
        <f t="shared" si="245"/>
        <v>182.69999999999996</v>
      </c>
    </row>
    <row r="350" spans="2:8" ht="12.75">
      <c r="B350" s="14">
        <v>6406.8</v>
      </c>
      <c r="C350" s="23">
        <f t="shared" si="240"/>
        <v>52869.59999999998</v>
      </c>
      <c r="D350" s="14">
        <f t="shared" si="241"/>
        <v>3737795.8000000007</v>
      </c>
      <c r="E350" s="14">
        <f t="shared" si="242"/>
        <v>55.54</v>
      </c>
      <c r="F350" s="14">
        <f t="shared" si="243"/>
        <v>82.60875000000003</v>
      </c>
      <c r="G350" s="14">
        <f t="shared" si="244"/>
        <v>71.35999999999996</v>
      </c>
      <c r="H350" s="14">
        <f t="shared" si="245"/>
        <v>182.79999999999995</v>
      </c>
    </row>
    <row r="351" spans="2:8" ht="12.75">
      <c r="B351" s="14">
        <v>6406.9</v>
      </c>
      <c r="C351" s="23">
        <f t="shared" si="240"/>
        <v>52899.299999999974</v>
      </c>
      <c r="D351" s="14">
        <f t="shared" si="241"/>
        <v>3743073.900000001</v>
      </c>
      <c r="E351" s="14">
        <f t="shared" si="242"/>
        <v>55.47</v>
      </c>
      <c r="F351" s="14">
        <f t="shared" si="243"/>
        <v>82.65515625000003</v>
      </c>
      <c r="G351" s="14">
        <f t="shared" si="244"/>
        <v>71.42999999999995</v>
      </c>
      <c r="H351" s="14">
        <f t="shared" si="245"/>
        <v>182.89999999999995</v>
      </c>
    </row>
    <row r="352" spans="2:8" ht="12.75">
      <c r="B352" s="14">
        <v>6407</v>
      </c>
      <c r="C352" s="23">
        <v>52929</v>
      </c>
      <c r="D352" s="14">
        <v>3748352</v>
      </c>
      <c r="E352" s="14">
        <v>55.4</v>
      </c>
      <c r="F352" s="14">
        <f>C352/640</f>
        <v>82.7015625</v>
      </c>
      <c r="G352" s="14">
        <v>71.5</v>
      </c>
      <c r="H352" s="14">
        <v>183</v>
      </c>
    </row>
    <row r="353" spans="2:8" ht="12.75">
      <c r="B353" s="14">
        <v>6407.1</v>
      </c>
      <c r="C353" s="23">
        <f aca="true" t="shared" si="246" ref="C353:H353">(C$362-C$352)/10+C352</f>
        <v>52958.7</v>
      </c>
      <c r="D353" s="14">
        <f t="shared" si="246"/>
        <v>3753659.7</v>
      </c>
      <c r="E353" s="14">
        <f t="shared" si="246"/>
        <v>55.32</v>
      </c>
      <c r="F353" s="14">
        <f t="shared" si="246"/>
        <v>82.74796875</v>
      </c>
      <c r="G353" s="14">
        <f t="shared" si="246"/>
        <v>71.57</v>
      </c>
      <c r="H353" s="14">
        <f t="shared" si="246"/>
        <v>183.1</v>
      </c>
    </row>
    <row r="354" spans="2:8" ht="12.75">
      <c r="B354" s="14">
        <v>6407.2</v>
      </c>
      <c r="C354" s="23">
        <f aca="true" t="shared" si="247" ref="C354:C361">(C$362-C$352)/10+C353</f>
        <v>52988.399999999994</v>
      </c>
      <c r="D354" s="14">
        <f aca="true" t="shared" si="248" ref="D354:D361">(D$362-D$352)/10+D353</f>
        <v>3758967.4000000004</v>
      </c>
      <c r="E354" s="14">
        <f aca="true" t="shared" si="249" ref="E354:E361">(E$362-E$352)/10+E353</f>
        <v>55.24</v>
      </c>
      <c r="F354" s="14">
        <f aca="true" t="shared" si="250" ref="F354:F361">(F$362-F$352)/10+F353</f>
        <v>82.794375</v>
      </c>
      <c r="G354" s="14">
        <f aca="true" t="shared" si="251" ref="G354:G361">(G$362-G$352)/10+G353</f>
        <v>71.63999999999999</v>
      </c>
      <c r="H354" s="14">
        <f aca="true" t="shared" si="252" ref="H354:H361">(H$362-H$352)/10+H353</f>
        <v>183.2</v>
      </c>
    </row>
    <row r="355" spans="2:8" ht="12.75">
      <c r="B355" s="14">
        <v>6407.3</v>
      </c>
      <c r="C355" s="23">
        <f t="shared" si="247"/>
        <v>53018.09999999999</v>
      </c>
      <c r="D355" s="14">
        <f t="shared" si="248"/>
        <v>3764275.1000000006</v>
      </c>
      <c r="E355" s="14">
        <f t="shared" si="249"/>
        <v>55.160000000000004</v>
      </c>
      <c r="F355" s="14">
        <f t="shared" si="250"/>
        <v>82.84078125</v>
      </c>
      <c r="G355" s="14">
        <f t="shared" si="251"/>
        <v>71.70999999999998</v>
      </c>
      <c r="H355" s="14">
        <f t="shared" si="252"/>
        <v>183.29999999999998</v>
      </c>
    </row>
    <row r="356" spans="2:8" ht="12.75">
      <c r="B356" s="14">
        <v>6407.4</v>
      </c>
      <c r="C356" s="23">
        <f t="shared" si="247"/>
        <v>53047.79999999999</v>
      </c>
      <c r="D356" s="14">
        <f t="shared" si="248"/>
        <v>3769582.8000000007</v>
      </c>
      <c r="E356" s="14">
        <f t="shared" si="249"/>
        <v>55.080000000000005</v>
      </c>
      <c r="F356" s="14">
        <f t="shared" si="250"/>
        <v>82.88718750000001</v>
      </c>
      <c r="G356" s="14">
        <f t="shared" si="251"/>
        <v>71.77999999999997</v>
      </c>
      <c r="H356" s="14">
        <f t="shared" si="252"/>
        <v>183.39999999999998</v>
      </c>
    </row>
    <row r="357" spans="2:8" ht="12.75">
      <c r="B357" s="14">
        <v>6407.5</v>
      </c>
      <c r="C357" s="23">
        <f t="shared" si="247"/>
        <v>53077.499999999985</v>
      </c>
      <c r="D357" s="14">
        <f t="shared" si="248"/>
        <v>3774890.500000001</v>
      </c>
      <c r="E357" s="14">
        <f t="shared" si="249"/>
        <v>55.00000000000001</v>
      </c>
      <c r="F357" s="14">
        <f t="shared" si="250"/>
        <v>82.93359375000001</v>
      </c>
      <c r="G357" s="14">
        <f t="shared" si="251"/>
        <v>71.84999999999997</v>
      </c>
      <c r="H357" s="14">
        <f t="shared" si="252"/>
        <v>183.49999999999997</v>
      </c>
    </row>
    <row r="358" spans="2:8" ht="12.75">
      <c r="B358" s="14">
        <v>6407.6</v>
      </c>
      <c r="C358" s="23">
        <f t="shared" si="247"/>
        <v>53107.19999999998</v>
      </c>
      <c r="D358" s="14">
        <f t="shared" si="248"/>
        <v>3780198.200000001</v>
      </c>
      <c r="E358" s="14">
        <f t="shared" si="249"/>
        <v>54.92000000000001</v>
      </c>
      <c r="F358" s="14">
        <f t="shared" si="250"/>
        <v>82.98000000000002</v>
      </c>
      <c r="G358" s="14">
        <f t="shared" si="251"/>
        <v>71.91999999999996</v>
      </c>
      <c r="H358" s="14">
        <f t="shared" si="252"/>
        <v>183.59999999999997</v>
      </c>
    </row>
    <row r="359" spans="2:8" ht="12.75">
      <c r="B359" s="14">
        <v>6407.7</v>
      </c>
      <c r="C359" s="23">
        <f t="shared" si="247"/>
        <v>53136.89999999998</v>
      </c>
      <c r="D359" s="14">
        <f t="shared" si="248"/>
        <v>3785505.9000000013</v>
      </c>
      <c r="E359" s="14">
        <f t="shared" si="249"/>
        <v>54.84000000000001</v>
      </c>
      <c r="F359" s="14">
        <f t="shared" si="250"/>
        <v>83.02640625000002</v>
      </c>
      <c r="G359" s="14">
        <f t="shared" si="251"/>
        <v>71.98999999999995</v>
      </c>
      <c r="H359" s="14">
        <f t="shared" si="252"/>
        <v>183.69999999999996</v>
      </c>
    </row>
    <row r="360" spans="2:8" ht="12.75">
      <c r="B360" s="14">
        <v>6407.8</v>
      </c>
      <c r="C360" s="23">
        <f t="shared" si="247"/>
        <v>53166.59999999998</v>
      </c>
      <c r="D360" s="14">
        <f t="shared" si="248"/>
        <v>3790813.6000000015</v>
      </c>
      <c r="E360" s="14">
        <f t="shared" si="249"/>
        <v>54.76000000000001</v>
      </c>
      <c r="F360" s="14">
        <f t="shared" si="250"/>
        <v>83.07281250000003</v>
      </c>
      <c r="G360" s="14">
        <f t="shared" si="251"/>
        <v>72.05999999999995</v>
      </c>
      <c r="H360" s="14">
        <f t="shared" si="252"/>
        <v>183.79999999999995</v>
      </c>
    </row>
    <row r="361" spans="2:8" ht="12.75">
      <c r="B361" s="14">
        <v>6407.9</v>
      </c>
      <c r="C361" s="23">
        <f t="shared" si="247"/>
        <v>53196.299999999974</v>
      </c>
      <c r="D361" s="14">
        <f t="shared" si="248"/>
        <v>3796121.3000000017</v>
      </c>
      <c r="E361" s="14">
        <f t="shared" si="249"/>
        <v>54.680000000000014</v>
      </c>
      <c r="F361" s="14">
        <f t="shared" si="250"/>
        <v>83.11921875000003</v>
      </c>
      <c r="G361" s="14">
        <f t="shared" si="251"/>
        <v>72.12999999999994</v>
      </c>
      <c r="H361" s="14">
        <f t="shared" si="252"/>
        <v>183.89999999999995</v>
      </c>
    </row>
    <row r="362" spans="2:8" ht="12.75">
      <c r="B362" s="14">
        <v>6408</v>
      </c>
      <c r="C362" s="23">
        <v>53226</v>
      </c>
      <c r="D362" s="14">
        <v>3801429</v>
      </c>
      <c r="E362" s="14">
        <v>54.6</v>
      </c>
      <c r="F362" s="14">
        <f>C362/640</f>
        <v>83.165625</v>
      </c>
      <c r="G362" s="14">
        <v>72.2</v>
      </c>
      <c r="H362" s="15">
        <v>184</v>
      </c>
    </row>
    <row r="363" spans="2:8" ht="12.75">
      <c r="B363" s="14">
        <v>6408.1</v>
      </c>
      <c r="C363" s="23">
        <f aca="true" t="shared" si="253" ref="C363:H363">(C$372-C$362)/10+C362</f>
        <v>53255.7</v>
      </c>
      <c r="D363" s="14">
        <f t="shared" si="253"/>
        <v>3806766.5</v>
      </c>
      <c r="E363" s="14">
        <f t="shared" si="253"/>
        <v>54.53</v>
      </c>
      <c r="F363" s="14">
        <f t="shared" si="253"/>
        <v>83.21203125000001</v>
      </c>
      <c r="G363" s="14">
        <f t="shared" si="253"/>
        <v>72.29</v>
      </c>
      <c r="H363" s="14">
        <f t="shared" si="253"/>
        <v>184.1</v>
      </c>
    </row>
    <row r="364" spans="2:8" ht="12.75">
      <c r="B364" s="14">
        <v>6408.2</v>
      </c>
      <c r="C364" s="23">
        <f aca="true" t="shared" si="254" ref="C364:C371">(C$372-C$362)/10+C363</f>
        <v>53285.399999999994</v>
      </c>
      <c r="D364" s="14">
        <f aca="true" t="shared" si="255" ref="D364:D371">(D$372-D$362)/10+D363</f>
        <v>3812104</v>
      </c>
      <c r="E364" s="14">
        <f aca="true" t="shared" si="256" ref="E364:E371">(E$372-E$362)/10+E363</f>
        <v>54.46</v>
      </c>
      <c r="F364" s="14">
        <f aca="true" t="shared" si="257" ref="F364:F371">(F$372-F$362)/10+F363</f>
        <v>83.25843750000001</v>
      </c>
      <c r="G364" s="14">
        <f aca="true" t="shared" si="258" ref="G364:G371">(G$372-G$362)/10+G363</f>
        <v>72.38000000000001</v>
      </c>
      <c r="H364" s="14">
        <f aca="true" t="shared" si="259" ref="H364:H371">(H$372-H$362)/10+H363</f>
        <v>184.2</v>
      </c>
    </row>
    <row r="365" spans="2:8" ht="12.75">
      <c r="B365" s="14">
        <v>6408.3</v>
      </c>
      <c r="C365" s="23">
        <f t="shared" si="254"/>
        <v>53315.09999999999</v>
      </c>
      <c r="D365" s="14">
        <f t="shared" si="255"/>
        <v>3817441.5</v>
      </c>
      <c r="E365" s="14">
        <f t="shared" si="256"/>
        <v>54.39</v>
      </c>
      <c r="F365" s="14">
        <f t="shared" si="257"/>
        <v>83.30484375000002</v>
      </c>
      <c r="G365" s="14">
        <f t="shared" si="258"/>
        <v>72.47000000000001</v>
      </c>
      <c r="H365" s="14">
        <f t="shared" si="259"/>
        <v>184.29999999999998</v>
      </c>
    </row>
    <row r="366" spans="2:8" ht="12.75">
      <c r="B366" s="14">
        <v>6408.4</v>
      </c>
      <c r="C366" s="23">
        <f t="shared" si="254"/>
        <v>53344.79999999999</v>
      </c>
      <c r="D366" s="14">
        <f t="shared" si="255"/>
        <v>3822779</v>
      </c>
      <c r="E366" s="14">
        <f t="shared" si="256"/>
        <v>54.32</v>
      </c>
      <c r="F366" s="14">
        <f t="shared" si="257"/>
        <v>83.35125000000002</v>
      </c>
      <c r="G366" s="14">
        <f t="shared" si="258"/>
        <v>72.56000000000002</v>
      </c>
      <c r="H366" s="14">
        <f t="shared" si="259"/>
        <v>184.39999999999998</v>
      </c>
    </row>
    <row r="367" spans="2:8" ht="12.75">
      <c r="B367" s="14">
        <v>6408.5</v>
      </c>
      <c r="C367" s="23">
        <f t="shared" si="254"/>
        <v>53374.499999999985</v>
      </c>
      <c r="D367" s="14">
        <f t="shared" si="255"/>
        <v>3828116.5</v>
      </c>
      <c r="E367" s="14">
        <f t="shared" si="256"/>
        <v>54.25</v>
      </c>
      <c r="F367" s="14">
        <f t="shared" si="257"/>
        <v>83.39765625000003</v>
      </c>
      <c r="G367" s="14">
        <f t="shared" si="258"/>
        <v>72.65000000000002</v>
      </c>
      <c r="H367" s="14">
        <f t="shared" si="259"/>
        <v>184.49999999999997</v>
      </c>
    </row>
    <row r="368" spans="2:8" ht="12.75">
      <c r="B368" s="14">
        <v>6408.6</v>
      </c>
      <c r="C368" s="23">
        <f t="shared" si="254"/>
        <v>53404.19999999998</v>
      </c>
      <c r="D368" s="14">
        <f t="shared" si="255"/>
        <v>3833454</v>
      </c>
      <c r="E368" s="14">
        <f t="shared" si="256"/>
        <v>54.18</v>
      </c>
      <c r="F368" s="14">
        <f t="shared" si="257"/>
        <v>83.44406250000003</v>
      </c>
      <c r="G368" s="14">
        <f t="shared" si="258"/>
        <v>72.74000000000002</v>
      </c>
      <c r="H368" s="14">
        <f t="shared" si="259"/>
        <v>184.59999999999997</v>
      </c>
    </row>
    <row r="369" spans="2:8" ht="12.75">
      <c r="B369" s="14">
        <v>6408.7</v>
      </c>
      <c r="C369" s="23">
        <f t="shared" si="254"/>
        <v>53433.89999999998</v>
      </c>
      <c r="D369" s="14">
        <f t="shared" si="255"/>
        <v>3838791.5</v>
      </c>
      <c r="E369" s="14">
        <f t="shared" si="256"/>
        <v>54.11</v>
      </c>
      <c r="F369" s="14">
        <f t="shared" si="257"/>
        <v>83.49046875000003</v>
      </c>
      <c r="G369" s="14">
        <f t="shared" si="258"/>
        <v>72.83000000000003</v>
      </c>
      <c r="H369" s="14">
        <f t="shared" si="259"/>
        <v>184.69999999999996</v>
      </c>
    </row>
    <row r="370" spans="2:8" ht="12.75">
      <c r="B370" s="14">
        <v>6408.8</v>
      </c>
      <c r="C370" s="23">
        <f t="shared" si="254"/>
        <v>53463.59999999998</v>
      </c>
      <c r="D370" s="14">
        <f t="shared" si="255"/>
        <v>3844129</v>
      </c>
      <c r="E370" s="14">
        <f t="shared" si="256"/>
        <v>54.04</v>
      </c>
      <c r="F370" s="14">
        <f t="shared" si="257"/>
        <v>83.53687500000004</v>
      </c>
      <c r="G370" s="14">
        <f t="shared" si="258"/>
        <v>72.92000000000003</v>
      </c>
      <c r="H370" s="14">
        <f t="shared" si="259"/>
        <v>184.79999999999995</v>
      </c>
    </row>
    <row r="371" spans="2:8" ht="12.75">
      <c r="B371" s="14">
        <v>6408.9</v>
      </c>
      <c r="C371" s="23">
        <f t="shared" si="254"/>
        <v>53493.299999999974</v>
      </c>
      <c r="D371" s="14">
        <f t="shared" si="255"/>
        <v>3849466.5</v>
      </c>
      <c r="E371" s="14">
        <f t="shared" si="256"/>
        <v>53.97</v>
      </c>
      <c r="F371" s="14">
        <f t="shared" si="257"/>
        <v>83.58328125000004</v>
      </c>
      <c r="G371" s="14">
        <f t="shared" si="258"/>
        <v>73.01000000000003</v>
      </c>
      <c r="H371" s="14">
        <f t="shared" si="259"/>
        <v>184.89999999999995</v>
      </c>
    </row>
    <row r="372" spans="2:8" ht="12.75">
      <c r="B372" s="14">
        <v>6409</v>
      </c>
      <c r="C372" s="23">
        <v>53523</v>
      </c>
      <c r="D372" s="14">
        <v>3854804</v>
      </c>
      <c r="E372" s="14">
        <v>53.9</v>
      </c>
      <c r="F372" s="14">
        <f>C372/640</f>
        <v>83.6296875</v>
      </c>
      <c r="G372" s="14">
        <v>73.1</v>
      </c>
      <c r="H372" s="14">
        <v>185</v>
      </c>
    </row>
    <row r="373" spans="2:8" ht="12.75">
      <c r="B373" s="14">
        <v>6409.1</v>
      </c>
      <c r="C373" s="23">
        <f aca="true" t="shared" si="260" ref="C373:H373">(C$382-C$372)/10+C372</f>
        <v>53552.7</v>
      </c>
      <c r="D373" s="14">
        <f t="shared" si="260"/>
        <v>3860171.1</v>
      </c>
      <c r="E373" s="14">
        <f t="shared" si="260"/>
        <v>53.81</v>
      </c>
      <c r="F373" s="14">
        <f t="shared" si="260"/>
        <v>83.67609375</v>
      </c>
      <c r="G373" s="14">
        <f t="shared" si="260"/>
        <v>73.14999999999999</v>
      </c>
      <c r="H373" s="14">
        <f t="shared" si="260"/>
        <v>185.1</v>
      </c>
    </row>
    <row r="374" spans="2:8" ht="12.75">
      <c r="B374" s="14">
        <v>6409.2</v>
      </c>
      <c r="C374" s="23">
        <f aca="true" t="shared" si="261" ref="C374:C381">(C$382-C$372)/10+C373</f>
        <v>53582.399999999994</v>
      </c>
      <c r="D374" s="14">
        <f aca="true" t="shared" si="262" ref="D374:D381">(D$382-D$372)/10+D373</f>
        <v>3865538.2</v>
      </c>
      <c r="E374" s="14">
        <f aca="true" t="shared" si="263" ref="E374:E381">(E$382-E$372)/10+E373</f>
        <v>53.72</v>
      </c>
      <c r="F374" s="14">
        <f aca="true" t="shared" si="264" ref="F374:F381">(F$382-F$372)/10+F373</f>
        <v>83.72250000000001</v>
      </c>
      <c r="G374" s="14">
        <f aca="true" t="shared" si="265" ref="G374:G381">(G$382-G$372)/10+G373</f>
        <v>73.19999999999999</v>
      </c>
      <c r="H374" s="14">
        <f aca="true" t="shared" si="266" ref="H374:H381">(H$382-H$372)/10+H373</f>
        <v>185.2</v>
      </c>
    </row>
    <row r="375" spans="2:8" ht="12.75">
      <c r="B375" s="14">
        <v>6409.3</v>
      </c>
      <c r="C375" s="23">
        <f t="shared" si="261"/>
        <v>53612.09999999999</v>
      </c>
      <c r="D375" s="14">
        <f t="shared" si="262"/>
        <v>3870905.3000000003</v>
      </c>
      <c r="E375" s="14">
        <f t="shared" si="263"/>
        <v>53.629999999999995</v>
      </c>
      <c r="F375" s="14">
        <f t="shared" si="264"/>
        <v>83.76890625000001</v>
      </c>
      <c r="G375" s="14">
        <f t="shared" si="265"/>
        <v>73.24999999999999</v>
      </c>
      <c r="H375" s="14">
        <f t="shared" si="266"/>
        <v>185.29999999999998</v>
      </c>
    </row>
    <row r="376" spans="2:8" ht="12.75">
      <c r="B376" s="14">
        <v>6409.4</v>
      </c>
      <c r="C376" s="23">
        <f t="shared" si="261"/>
        <v>53641.79999999999</v>
      </c>
      <c r="D376" s="14">
        <f t="shared" si="262"/>
        <v>3876272.4000000004</v>
      </c>
      <c r="E376" s="14">
        <f t="shared" si="263"/>
        <v>53.53999999999999</v>
      </c>
      <c r="F376" s="14">
        <f t="shared" si="264"/>
        <v>83.81531250000002</v>
      </c>
      <c r="G376" s="14">
        <f t="shared" si="265"/>
        <v>73.29999999999998</v>
      </c>
      <c r="H376" s="14">
        <f t="shared" si="266"/>
        <v>185.39999999999998</v>
      </c>
    </row>
    <row r="377" spans="2:8" ht="12.75">
      <c r="B377" s="14">
        <v>6409.5</v>
      </c>
      <c r="C377" s="23">
        <f t="shared" si="261"/>
        <v>53671.499999999985</v>
      </c>
      <c r="D377" s="14">
        <f t="shared" si="262"/>
        <v>3881639.5000000005</v>
      </c>
      <c r="E377" s="14">
        <f t="shared" si="263"/>
        <v>53.44999999999999</v>
      </c>
      <c r="F377" s="14">
        <f t="shared" si="264"/>
        <v>83.86171875000002</v>
      </c>
      <c r="G377" s="14">
        <f t="shared" si="265"/>
        <v>73.34999999999998</v>
      </c>
      <c r="H377" s="14">
        <f t="shared" si="266"/>
        <v>185.49999999999997</v>
      </c>
    </row>
    <row r="378" spans="2:8" ht="12.75">
      <c r="B378" s="14">
        <v>6409.6</v>
      </c>
      <c r="C378" s="23">
        <f t="shared" si="261"/>
        <v>53701.19999999998</v>
      </c>
      <c r="D378" s="14">
        <f t="shared" si="262"/>
        <v>3887006.6000000006</v>
      </c>
      <c r="E378" s="14">
        <f t="shared" si="263"/>
        <v>53.359999999999985</v>
      </c>
      <c r="F378" s="14">
        <f t="shared" si="264"/>
        <v>83.90812500000003</v>
      </c>
      <c r="G378" s="14">
        <f t="shared" si="265"/>
        <v>73.39999999999998</v>
      </c>
      <c r="H378" s="14">
        <f t="shared" si="266"/>
        <v>185.59999999999997</v>
      </c>
    </row>
    <row r="379" spans="2:8" ht="12.75">
      <c r="B379" s="14">
        <v>6409.7</v>
      </c>
      <c r="C379" s="23">
        <f t="shared" si="261"/>
        <v>53730.89999999998</v>
      </c>
      <c r="D379" s="14">
        <f t="shared" si="262"/>
        <v>3892373.7000000007</v>
      </c>
      <c r="E379" s="14">
        <f t="shared" si="263"/>
        <v>53.26999999999998</v>
      </c>
      <c r="F379" s="14">
        <f t="shared" si="264"/>
        <v>83.95453125000003</v>
      </c>
      <c r="G379" s="14">
        <f t="shared" si="265"/>
        <v>73.44999999999997</v>
      </c>
      <c r="H379" s="14">
        <f t="shared" si="266"/>
        <v>185.69999999999996</v>
      </c>
    </row>
    <row r="380" spans="2:8" ht="12.75">
      <c r="B380" s="14">
        <v>6409.8</v>
      </c>
      <c r="C380" s="23">
        <f t="shared" si="261"/>
        <v>53760.59999999998</v>
      </c>
      <c r="D380" s="14">
        <f t="shared" si="262"/>
        <v>3897740.8000000007</v>
      </c>
      <c r="E380" s="14">
        <f t="shared" si="263"/>
        <v>53.17999999999998</v>
      </c>
      <c r="F380" s="14">
        <f t="shared" si="264"/>
        <v>84.00093750000003</v>
      </c>
      <c r="G380" s="14">
        <f t="shared" si="265"/>
        <v>73.49999999999997</v>
      </c>
      <c r="H380" s="14">
        <f t="shared" si="266"/>
        <v>185.79999999999995</v>
      </c>
    </row>
    <row r="381" spans="2:8" ht="12.75">
      <c r="B381" s="14">
        <v>6409.9</v>
      </c>
      <c r="C381" s="23">
        <f t="shared" si="261"/>
        <v>53790.299999999974</v>
      </c>
      <c r="D381" s="14">
        <f t="shared" si="262"/>
        <v>3903107.900000001</v>
      </c>
      <c r="E381" s="14">
        <f t="shared" si="263"/>
        <v>53.089999999999975</v>
      </c>
      <c r="F381" s="14">
        <f t="shared" si="264"/>
        <v>84.04734375000004</v>
      </c>
      <c r="G381" s="14">
        <f t="shared" si="265"/>
        <v>73.54999999999997</v>
      </c>
      <c r="H381" s="14">
        <f t="shared" si="266"/>
        <v>185.89999999999995</v>
      </c>
    </row>
    <row r="382" spans="2:8" ht="12.75">
      <c r="B382" s="14">
        <v>6410</v>
      </c>
      <c r="C382" s="23">
        <v>53820</v>
      </c>
      <c r="D382" s="14">
        <v>3908475</v>
      </c>
      <c r="E382" s="14">
        <v>53</v>
      </c>
      <c r="F382" s="14">
        <f>C382/640</f>
        <v>84.09375</v>
      </c>
      <c r="G382" s="14">
        <v>73.6</v>
      </c>
      <c r="H382" s="15">
        <v>186</v>
      </c>
    </row>
    <row r="383" spans="2:8" ht="12.75">
      <c r="B383" s="14">
        <v>6410.1</v>
      </c>
      <c r="C383" s="23">
        <f aca="true" t="shared" si="267" ref="C383:H383">(C$392-C$382)/10+C382</f>
        <v>53849.7</v>
      </c>
      <c r="D383" s="14">
        <f t="shared" si="267"/>
        <v>3913871.9</v>
      </c>
      <c r="E383" s="14">
        <f t="shared" si="267"/>
        <v>52.94</v>
      </c>
      <c r="F383" s="14">
        <f t="shared" si="267"/>
        <v>84.14015625</v>
      </c>
      <c r="G383" s="14">
        <f t="shared" si="267"/>
        <v>73.69</v>
      </c>
      <c r="H383" s="14">
        <f t="shared" si="267"/>
        <v>186.1</v>
      </c>
    </row>
    <row r="384" spans="2:8" ht="12.75">
      <c r="B384" s="14">
        <v>6410.2</v>
      </c>
      <c r="C384" s="23">
        <f aca="true" t="shared" si="268" ref="C384:C391">(C$392-C$382)/10+C383</f>
        <v>53879.399999999994</v>
      </c>
      <c r="D384" s="14">
        <f aca="true" t="shared" si="269" ref="D384:D391">(D$392-D$382)/10+D383</f>
        <v>3919268.8</v>
      </c>
      <c r="E384" s="14">
        <f aca="true" t="shared" si="270" ref="E384:E391">(E$392-E$382)/10+E383</f>
        <v>52.879999999999995</v>
      </c>
      <c r="F384" s="14">
        <f aca="true" t="shared" si="271" ref="F384:F391">(F$392-F$382)/10+F383</f>
        <v>84.18656250000001</v>
      </c>
      <c r="G384" s="14">
        <f aca="true" t="shared" si="272" ref="G384:G391">(G$392-G$382)/10+G383</f>
        <v>73.78</v>
      </c>
      <c r="H384" s="14">
        <f aca="true" t="shared" si="273" ref="H384:H391">(H$392-H$382)/10+H383</f>
        <v>186.2</v>
      </c>
    </row>
    <row r="385" spans="2:8" ht="12.75">
      <c r="B385" s="14">
        <v>6410.3</v>
      </c>
      <c r="C385" s="23">
        <f t="shared" si="268"/>
        <v>53909.09999999999</v>
      </c>
      <c r="D385" s="14">
        <f t="shared" si="269"/>
        <v>3924665.6999999997</v>
      </c>
      <c r="E385" s="14">
        <f t="shared" si="270"/>
        <v>52.81999999999999</v>
      </c>
      <c r="F385" s="14">
        <f t="shared" si="271"/>
        <v>84.23296875000001</v>
      </c>
      <c r="G385" s="14">
        <f t="shared" si="272"/>
        <v>73.87</v>
      </c>
      <c r="H385" s="14">
        <f t="shared" si="273"/>
        <v>186.29999999999998</v>
      </c>
    </row>
    <row r="386" spans="2:8" ht="12.75">
      <c r="B386" s="14">
        <v>6410.4</v>
      </c>
      <c r="C386" s="23">
        <f t="shared" si="268"/>
        <v>53938.79999999999</v>
      </c>
      <c r="D386" s="14">
        <f t="shared" si="269"/>
        <v>3930062.5999999996</v>
      </c>
      <c r="E386" s="14">
        <f t="shared" si="270"/>
        <v>52.75999999999999</v>
      </c>
      <c r="F386" s="14">
        <f t="shared" si="271"/>
        <v>84.27937500000002</v>
      </c>
      <c r="G386" s="14">
        <f t="shared" si="272"/>
        <v>73.96000000000001</v>
      </c>
      <c r="H386" s="14">
        <f t="shared" si="273"/>
        <v>186.39999999999998</v>
      </c>
    </row>
    <row r="387" spans="2:8" ht="12.75">
      <c r="B387" s="14">
        <v>6410.5</v>
      </c>
      <c r="C387" s="23">
        <f t="shared" si="268"/>
        <v>53968.499999999985</v>
      </c>
      <c r="D387" s="14">
        <f t="shared" si="269"/>
        <v>3935459.4999999995</v>
      </c>
      <c r="E387" s="14">
        <f t="shared" si="270"/>
        <v>52.69999999999999</v>
      </c>
      <c r="F387" s="14">
        <f t="shared" si="271"/>
        <v>84.32578125000002</v>
      </c>
      <c r="G387" s="14">
        <f t="shared" si="272"/>
        <v>74.05000000000001</v>
      </c>
      <c r="H387" s="14">
        <f t="shared" si="273"/>
        <v>186.49999999999997</v>
      </c>
    </row>
    <row r="388" spans="2:8" ht="12.75">
      <c r="B388" s="14">
        <v>6410.6</v>
      </c>
      <c r="C388" s="23">
        <f t="shared" si="268"/>
        <v>53998.19999999998</v>
      </c>
      <c r="D388" s="14">
        <f t="shared" si="269"/>
        <v>3940856.3999999994</v>
      </c>
      <c r="E388" s="14">
        <f t="shared" si="270"/>
        <v>52.639999999999986</v>
      </c>
      <c r="F388" s="14">
        <f t="shared" si="271"/>
        <v>84.37218750000002</v>
      </c>
      <c r="G388" s="14">
        <f t="shared" si="272"/>
        <v>74.14000000000001</v>
      </c>
      <c r="H388" s="14">
        <f t="shared" si="273"/>
        <v>186.59999999999997</v>
      </c>
    </row>
    <row r="389" spans="2:8" ht="12.75">
      <c r="B389" s="14">
        <v>6410.7</v>
      </c>
      <c r="C389" s="23">
        <f t="shared" si="268"/>
        <v>54027.89999999998</v>
      </c>
      <c r="D389" s="14">
        <f t="shared" si="269"/>
        <v>3946253.2999999993</v>
      </c>
      <c r="E389" s="14">
        <f t="shared" si="270"/>
        <v>52.579999999999984</v>
      </c>
      <c r="F389" s="14">
        <f t="shared" si="271"/>
        <v>84.41859375000003</v>
      </c>
      <c r="G389" s="14">
        <f t="shared" si="272"/>
        <v>74.23000000000002</v>
      </c>
      <c r="H389" s="14">
        <f t="shared" si="273"/>
        <v>186.69999999999996</v>
      </c>
    </row>
    <row r="390" spans="2:8" ht="12.75">
      <c r="B390" s="14">
        <v>6410.8</v>
      </c>
      <c r="C390" s="23">
        <f t="shared" si="268"/>
        <v>54057.59999999998</v>
      </c>
      <c r="D390" s="14">
        <f t="shared" si="269"/>
        <v>3951650.1999999993</v>
      </c>
      <c r="E390" s="14">
        <f t="shared" si="270"/>
        <v>52.51999999999998</v>
      </c>
      <c r="F390" s="14">
        <f t="shared" si="271"/>
        <v>84.46500000000003</v>
      </c>
      <c r="G390" s="14">
        <f t="shared" si="272"/>
        <v>74.32000000000002</v>
      </c>
      <c r="H390" s="14">
        <f t="shared" si="273"/>
        <v>186.79999999999995</v>
      </c>
    </row>
    <row r="391" spans="2:8" ht="12.75">
      <c r="B391" s="14">
        <v>6410.9</v>
      </c>
      <c r="C391" s="23">
        <f t="shared" si="268"/>
        <v>54087.299999999974</v>
      </c>
      <c r="D391" s="14">
        <f t="shared" si="269"/>
        <v>3957047.099999999</v>
      </c>
      <c r="E391" s="14">
        <f t="shared" si="270"/>
        <v>52.45999999999998</v>
      </c>
      <c r="F391" s="14">
        <f t="shared" si="271"/>
        <v>84.51140625000004</v>
      </c>
      <c r="G391" s="14">
        <f t="shared" si="272"/>
        <v>74.41000000000003</v>
      </c>
      <c r="H391" s="14">
        <f t="shared" si="273"/>
        <v>186.89999999999995</v>
      </c>
    </row>
    <row r="392" spans="2:8" ht="12.75">
      <c r="B392" s="14">
        <v>6411</v>
      </c>
      <c r="C392" s="23">
        <v>54117</v>
      </c>
      <c r="D392" s="14">
        <v>3962444</v>
      </c>
      <c r="E392" s="14">
        <v>52.4</v>
      </c>
      <c r="F392" s="14">
        <f>C392/640</f>
        <v>84.5578125</v>
      </c>
      <c r="G392" s="14">
        <v>74.5</v>
      </c>
      <c r="H392" s="14">
        <v>187</v>
      </c>
    </row>
    <row r="393" spans="2:8" ht="12.75">
      <c r="B393" s="14">
        <v>6411.1</v>
      </c>
      <c r="C393" s="23">
        <f aca="true" t="shared" si="274" ref="C393:H393">(C$402-C$392)/10+C392</f>
        <v>54134.7</v>
      </c>
      <c r="D393" s="14">
        <f t="shared" si="274"/>
        <v>3967864.5</v>
      </c>
      <c r="E393" s="14">
        <f t="shared" si="274"/>
        <v>52.33</v>
      </c>
      <c r="F393" s="14">
        <f t="shared" si="274"/>
        <v>84.58546874999999</v>
      </c>
      <c r="G393" s="14">
        <f t="shared" si="274"/>
        <v>74.55</v>
      </c>
      <c r="H393" s="14">
        <f t="shared" si="274"/>
        <v>187.1</v>
      </c>
    </row>
    <row r="394" spans="2:8" ht="12.75">
      <c r="B394" s="14">
        <v>6411.2</v>
      </c>
      <c r="C394" s="23">
        <f aca="true" t="shared" si="275" ref="C394:C401">(C$402-C$392)/10+C393</f>
        <v>54152.399999999994</v>
      </c>
      <c r="D394" s="14">
        <f aca="true" t="shared" si="276" ref="D394:D401">(D$402-D$392)/10+D393</f>
        <v>3973285</v>
      </c>
      <c r="E394" s="14">
        <f aca="true" t="shared" si="277" ref="E394:E401">(E$402-E$392)/10+E393</f>
        <v>52.26</v>
      </c>
      <c r="F394" s="14">
        <f aca="true" t="shared" si="278" ref="F394:F401">(F$402-F$392)/10+F393</f>
        <v>84.613125</v>
      </c>
      <c r="G394" s="14">
        <f aca="true" t="shared" si="279" ref="G394:G401">(G$402-G$392)/10+G393</f>
        <v>74.6</v>
      </c>
      <c r="H394" s="14">
        <f aca="true" t="shared" si="280" ref="H394:H401">(H$402-H$392)/10+H393</f>
        <v>187.2</v>
      </c>
    </row>
    <row r="395" spans="2:8" ht="12.75">
      <c r="B395" s="14">
        <v>6411.3</v>
      </c>
      <c r="C395" s="23">
        <f t="shared" si="275"/>
        <v>54170.09999999999</v>
      </c>
      <c r="D395" s="14">
        <f t="shared" si="276"/>
        <v>3978705.5</v>
      </c>
      <c r="E395" s="14">
        <f t="shared" si="277"/>
        <v>52.19</v>
      </c>
      <c r="F395" s="14">
        <f t="shared" si="278"/>
        <v>84.64078125</v>
      </c>
      <c r="G395" s="14">
        <f t="shared" si="279"/>
        <v>74.64999999999999</v>
      </c>
      <c r="H395" s="14">
        <f t="shared" si="280"/>
        <v>187.29999999999998</v>
      </c>
    </row>
    <row r="396" spans="2:8" ht="12.75">
      <c r="B396" s="14">
        <v>6411.4</v>
      </c>
      <c r="C396" s="23">
        <f t="shared" si="275"/>
        <v>54187.79999999999</v>
      </c>
      <c r="D396" s="14">
        <f t="shared" si="276"/>
        <v>3984126</v>
      </c>
      <c r="E396" s="14">
        <f t="shared" si="277"/>
        <v>52.12</v>
      </c>
      <c r="F396" s="14">
        <f t="shared" si="278"/>
        <v>84.66843750000001</v>
      </c>
      <c r="G396" s="14">
        <f t="shared" si="279"/>
        <v>74.69999999999999</v>
      </c>
      <c r="H396" s="14">
        <f t="shared" si="280"/>
        <v>187.39999999999998</v>
      </c>
    </row>
    <row r="397" spans="2:8" ht="12.75">
      <c r="B397" s="14">
        <v>6411.5</v>
      </c>
      <c r="C397" s="23">
        <f t="shared" si="275"/>
        <v>54205.499999999985</v>
      </c>
      <c r="D397" s="14">
        <f t="shared" si="276"/>
        <v>3989546.5</v>
      </c>
      <c r="E397" s="14">
        <f t="shared" si="277"/>
        <v>52.05</v>
      </c>
      <c r="F397" s="14">
        <f t="shared" si="278"/>
        <v>84.69609375000002</v>
      </c>
      <c r="G397" s="14">
        <f t="shared" si="279"/>
        <v>74.74999999999999</v>
      </c>
      <c r="H397" s="14">
        <f t="shared" si="280"/>
        <v>187.49999999999997</v>
      </c>
    </row>
    <row r="398" spans="2:8" ht="12.75">
      <c r="B398" s="14">
        <v>6411.6</v>
      </c>
      <c r="C398" s="23">
        <f t="shared" si="275"/>
        <v>54223.19999999998</v>
      </c>
      <c r="D398" s="14">
        <f t="shared" si="276"/>
        <v>3994967</v>
      </c>
      <c r="E398" s="14">
        <f t="shared" si="277"/>
        <v>51.98</v>
      </c>
      <c r="F398" s="14">
        <f t="shared" si="278"/>
        <v>84.72375000000002</v>
      </c>
      <c r="G398" s="14">
        <f t="shared" si="279"/>
        <v>74.79999999999998</v>
      </c>
      <c r="H398" s="14">
        <f t="shared" si="280"/>
        <v>187.59999999999997</v>
      </c>
    </row>
    <row r="399" spans="2:8" ht="12.75">
      <c r="B399" s="14">
        <v>6411.7</v>
      </c>
      <c r="C399" s="23">
        <f t="shared" si="275"/>
        <v>54240.89999999998</v>
      </c>
      <c r="D399" s="14">
        <f t="shared" si="276"/>
        <v>4000387.5</v>
      </c>
      <c r="E399" s="14">
        <f t="shared" si="277"/>
        <v>51.91</v>
      </c>
      <c r="F399" s="14">
        <f t="shared" si="278"/>
        <v>84.75140625000003</v>
      </c>
      <c r="G399" s="14">
        <f t="shared" si="279"/>
        <v>74.84999999999998</v>
      </c>
      <c r="H399" s="14">
        <f t="shared" si="280"/>
        <v>187.69999999999996</v>
      </c>
    </row>
    <row r="400" spans="2:8" ht="12.75">
      <c r="B400" s="14">
        <v>6411.8</v>
      </c>
      <c r="C400" s="23">
        <f t="shared" si="275"/>
        <v>54258.59999999998</v>
      </c>
      <c r="D400" s="14">
        <f t="shared" si="276"/>
        <v>4005808</v>
      </c>
      <c r="E400" s="14">
        <f t="shared" si="277"/>
        <v>51.839999999999996</v>
      </c>
      <c r="F400" s="14">
        <f t="shared" si="278"/>
        <v>84.77906250000004</v>
      </c>
      <c r="G400" s="14">
        <f t="shared" si="279"/>
        <v>74.89999999999998</v>
      </c>
      <c r="H400" s="14">
        <f t="shared" si="280"/>
        <v>187.79999999999995</v>
      </c>
    </row>
    <row r="401" spans="2:8" ht="12.75">
      <c r="B401" s="14">
        <v>6411.9</v>
      </c>
      <c r="C401" s="23">
        <f t="shared" si="275"/>
        <v>54276.299999999974</v>
      </c>
      <c r="D401" s="14">
        <f t="shared" si="276"/>
        <v>4011228.5</v>
      </c>
      <c r="E401" s="14">
        <f t="shared" si="277"/>
        <v>51.769999999999996</v>
      </c>
      <c r="F401" s="14">
        <f t="shared" si="278"/>
        <v>84.80671875000004</v>
      </c>
      <c r="G401" s="14">
        <f t="shared" si="279"/>
        <v>74.94999999999997</v>
      </c>
      <c r="H401" s="14">
        <f t="shared" si="280"/>
        <v>187.89999999999995</v>
      </c>
    </row>
    <row r="402" spans="2:8" ht="12.75">
      <c r="B402" s="14">
        <v>6412</v>
      </c>
      <c r="C402" s="23">
        <v>54294</v>
      </c>
      <c r="D402" s="14">
        <v>4016649</v>
      </c>
      <c r="E402" s="14">
        <v>51.7</v>
      </c>
      <c r="F402" s="14">
        <f>C402/640</f>
        <v>84.834375</v>
      </c>
      <c r="G402" s="14">
        <v>75</v>
      </c>
      <c r="H402" s="15">
        <v>188</v>
      </c>
    </row>
    <row r="403" spans="2:8" ht="12.75">
      <c r="B403" s="14">
        <v>6412.1</v>
      </c>
      <c r="C403" s="23">
        <f aca="true" t="shared" si="281" ref="C403:H403">(C$412-C$402)/10+C402</f>
        <v>54311.7</v>
      </c>
      <c r="D403" s="14">
        <f t="shared" si="281"/>
        <v>4022087.3</v>
      </c>
      <c r="E403" s="14">
        <f t="shared" si="281"/>
        <v>51.63</v>
      </c>
      <c r="F403" s="14">
        <f t="shared" si="281"/>
        <v>84.86203125</v>
      </c>
      <c r="G403" s="14">
        <f t="shared" si="281"/>
        <v>75.08</v>
      </c>
      <c r="H403" s="14">
        <f t="shared" si="281"/>
        <v>188.1</v>
      </c>
    </row>
    <row r="404" spans="2:8" ht="12.75">
      <c r="B404" s="14">
        <v>6412.2</v>
      </c>
      <c r="C404" s="23">
        <f aca="true" t="shared" si="282" ref="C404:C411">(C$412-C$402)/10+C403</f>
        <v>54329.399999999994</v>
      </c>
      <c r="D404" s="14">
        <f aca="true" t="shared" si="283" ref="D404:D411">(D$412-D$402)/10+D403</f>
        <v>4027525.5999999996</v>
      </c>
      <c r="E404" s="14">
        <f aca="true" t="shared" si="284" ref="E404:E411">(E$412-E$402)/10+E403</f>
        <v>51.56</v>
      </c>
      <c r="F404" s="14">
        <f aca="true" t="shared" si="285" ref="F404:F411">(F$412-F$402)/10+F403</f>
        <v>84.88968750000001</v>
      </c>
      <c r="G404" s="14">
        <f aca="true" t="shared" si="286" ref="G404:G411">(G$412-G$402)/10+G403</f>
        <v>75.16</v>
      </c>
      <c r="H404" s="14">
        <f aca="true" t="shared" si="287" ref="H404:H411">(H$412-H$402)/10+H403</f>
        <v>188.2</v>
      </c>
    </row>
    <row r="405" spans="2:8" ht="12.75">
      <c r="B405" s="14">
        <v>6412.3</v>
      </c>
      <c r="C405" s="23">
        <f t="shared" si="282"/>
        <v>54347.09999999999</v>
      </c>
      <c r="D405" s="14">
        <f t="shared" si="283"/>
        <v>4032963.8999999994</v>
      </c>
      <c r="E405" s="14">
        <f t="shared" si="284"/>
        <v>51.49</v>
      </c>
      <c r="F405" s="14">
        <f t="shared" si="285"/>
        <v>84.91734375000001</v>
      </c>
      <c r="G405" s="14">
        <f t="shared" si="286"/>
        <v>75.24</v>
      </c>
      <c r="H405" s="14">
        <f t="shared" si="287"/>
        <v>188.29999999999998</v>
      </c>
    </row>
    <row r="406" spans="2:8" ht="12.75">
      <c r="B406" s="14">
        <v>6412.4</v>
      </c>
      <c r="C406" s="23">
        <f t="shared" si="282"/>
        <v>54364.79999999999</v>
      </c>
      <c r="D406" s="14">
        <f t="shared" si="283"/>
        <v>4038402.1999999993</v>
      </c>
      <c r="E406" s="14">
        <f t="shared" si="284"/>
        <v>51.42</v>
      </c>
      <c r="F406" s="14">
        <f t="shared" si="285"/>
        <v>84.94500000000002</v>
      </c>
      <c r="G406" s="14">
        <f t="shared" si="286"/>
        <v>75.32</v>
      </c>
      <c r="H406" s="14">
        <f t="shared" si="287"/>
        <v>188.39999999999998</v>
      </c>
    </row>
    <row r="407" spans="2:8" ht="12.75">
      <c r="B407" s="14">
        <v>6412.5</v>
      </c>
      <c r="C407" s="23">
        <f t="shared" si="282"/>
        <v>54382.499999999985</v>
      </c>
      <c r="D407" s="14">
        <f t="shared" si="283"/>
        <v>4043840.499999999</v>
      </c>
      <c r="E407" s="14">
        <f t="shared" si="284"/>
        <v>51.35</v>
      </c>
      <c r="F407" s="14">
        <f t="shared" si="285"/>
        <v>84.97265625000003</v>
      </c>
      <c r="G407" s="14">
        <f t="shared" si="286"/>
        <v>75.39999999999999</v>
      </c>
      <c r="H407" s="14">
        <f t="shared" si="287"/>
        <v>188.49999999999997</v>
      </c>
    </row>
    <row r="408" spans="2:8" ht="12.75">
      <c r="B408" s="14">
        <v>6412.6</v>
      </c>
      <c r="C408" s="23">
        <f t="shared" si="282"/>
        <v>54400.19999999998</v>
      </c>
      <c r="D408" s="14">
        <f t="shared" si="283"/>
        <v>4049278.799999999</v>
      </c>
      <c r="E408" s="14">
        <f t="shared" si="284"/>
        <v>51.28</v>
      </c>
      <c r="F408" s="14">
        <f t="shared" si="285"/>
        <v>85.00031250000004</v>
      </c>
      <c r="G408" s="14">
        <f t="shared" si="286"/>
        <v>75.47999999999999</v>
      </c>
      <c r="H408" s="14">
        <f t="shared" si="287"/>
        <v>188.59999999999997</v>
      </c>
    </row>
    <row r="409" spans="2:8" ht="12.75">
      <c r="B409" s="14">
        <v>6412.7</v>
      </c>
      <c r="C409" s="23">
        <f t="shared" si="282"/>
        <v>54417.89999999998</v>
      </c>
      <c r="D409" s="14">
        <f t="shared" si="283"/>
        <v>4054717.0999999987</v>
      </c>
      <c r="E409" s="14">
        <f t="shared" si="284"/>
        <v>51.21</v>
      </c>
      <c r="F409" s="14">
        <f t="shared" si="285"/>
        <v>85.02796875000004</v>
      </c>
      <c r="G409" s="14">
        <f t="shared" si="286"/>
        <v>75.55999999999999</v>
      </c>
      <c r="H409" s="14">
        <f t="shared" si="287"/>
        <v>188.69999999999996</v>
      </c>
    </row>
    <row r="410" spans="2:8" ht="12.75">
      <c r="B410" s="14">
        <v>6412.8</v>
      </c>
      <c r="C410" s="23">
        <f t="shared" si="282"/>
        <v>54435.59999999998</v>
      </c>
      <c r="D410" s="14">
        <f t="shared" si="283"/>
        <v>4060155.3999999985</v>
      </c>
      <c r="E410" s="14">
        <f t="shared" si="284"/>
        <v>51.14</v>
      </c>
      <c r="F410" s="14">
        <f t="shared" si="285"/>
        <v>85.05562500000005</v>
      </c>
      <c r="G410" s="14">
        <f t="shared" si="286"/>
        <v>75.63999999999999</v>
      </c>
      <c r="H410" s="14">
        <f t="shared" si="287"/>
        <v>188.79999999999995</v>
      </c>
    </row>
    <row r="411" spans="2:8" ht="12.75">
      <c r="B411" s="14">
        <v>6412.9</v>
      </c>
      <c r="C411" s="23">
        <f t="shared" si="282"/>
        <v>54453.299999999974</v>
      </c>
      <c r="D411" s="14">
        <f t="shared" si="283"/>
        <v>4065593.6999999983</v>
      </c>
      <c r="E411" s="14">
        <f t="shared" si="284"/>
        <v>51.07</v>
      </c>
      <c r="F411" s="14">
        <f t="shared" si="285"/>
        <v>85.08328125000006</v>
      </c>
      <c r="G411" s="14">
        <f t="shared" si="286"/>
        <v>75.71999999999998</v>
      </c>
      <c r="H411" s="14">
        <f t="shared" si="287"/>
        <v>188.89999999999995</v>
      </c>
    </row>
    <row r="412" spans="2:8" ht="12.75">
      <c r="B412" s="14">
        <v>6413</v>
      </c>
      <c r="C412" s="23">
        <v>54471</v>
      </c>
      <c r="D412" s="14">
        <v>4071032</v>
      </c>
      <c r="E412" s="14">
        <v>51</v>
      </c>
      <c r="F412" s="14">
        <f>C412/640</f>
        <v>85.1109375</v>
      </c>
      <c r="G412" s="14">
        <v>75.8</v>
      </c>
      <c r="H412" s="14">
        <v>189</v>
      </c>
    </row>
    <row r="413" spans="2:8" ht="12.75">
      <c r="B413" s="14">
        <v>6413.1</v>
      </c>
      <c r="C413" s="23">
        <f aca="true" t="shared" si="288" ref="C413:H413">(C$422-C$412)/10+C412</f>
        <v>54488.7</v>
      </c>
      <c r="D413" s="14">
        <f t="shared" si="288"/>
        <v>4076487.9</v>
      </c>
      <c r="E413" s="14">
        <f t="shared" si="288"/>
        <v>50.93</v>
      </c>
      <c r="F413" s="14">
        <f t="shared" si="288"/>
        <v>85.13859375000001</v>
      </c>
      <c r="G413" s="14">
        <f t="shared" si="288"/>
        <v>75.89</v>
      </c>
      <c r="H413" s="14">
        <f t="shared" si="288"/>
        <v>189.1</v>
      </c>
    </row>
    <row r="414" spans="2:8" ht="12.75">
      <c r="B414" s="14">
        <v>6413.2</v>
      </c>
      <c r="C414" s="23">
        <f aca="true" t="shared" si="289" ref="C414:C421">(C$422-C$412)/10+C413</f>
        <v>54506.399999999994</v>
      </c>
      <c r="D414" s="14">
        <f aca="true" t="shared" si="290" ref="D414:D421">(D$422-D$412)/10+D413</f>
        <v>4081943.8</v>
      </c>
      <c r="E414" s="14">
        <f aca="true" t="shared" si="291" ref="E414:E421">(E$422-E$412)/10+E413</f>
        <v>50.86</v>
      </c>
      <c r="F414" s="14">
        <f aca="true" t="shared" si="292" ref="F414:F421">(F$422-F$412)/10+F413</f>
        <v>85.16625000000002</v>
      </c>
      <c r="G414" s="14">
        <f aca="true" t="shared" si="293" ref="G414:G421">(G$422-G$412)/10+G413</f>
        <v>75.98</v>
      </c>
      <c r="H414" s="14">
        <f aca="true" t="shared" si="294" ref="H414:H421">(H$422-H$412)/10+H413</f>
        <v>189.2</v>
      </c>
    </row>
    <row r="415" spans="2:8" ht="12.75">
      <c r="B415" s="14">
        <v>6413.3</v>
      </c>
      <c r="C415" s="23">
        <f t="shared" si="289"/>
        <v>54524.09999999999</v>
      </c>
      <c r="D415" s="14">
        <f t="shared" si="290"/>
        <v>4087399.6999999997</v>
      </c>
      <c r="E415" s="14">
        <f t="shared" si="291"/>
        <v>50.79</v>
      </c>
      <c r="F415" s="14">
        <f t="shared" si="292"/>
        <v>85.19390625000003</v>
      </c>
      <c r="G415" s="14">
        <f t="shared" si="293"/>
        <v>76.07000000000001</v>
      </c>
      <c r="H415" s="14">
        <f t="shared" si="294"/>
        <v>189.29999999999998</v>
      </c>
    </row>
    <row r="416" spans="2:8" ht="12.75">
      <c r="B416" s="14">
        <v>6413.4</v>
      </c>
      <c r="C416" s="23">
        <f t="shared" si="289"/>
        <v>54541.79999999999</v>
      </c>
      <c r="D416" s="14">
        <f t="shared" si="290"/>
        <v>4092855.5999999996</v>
      </c>
      <c r="E416" s="14">
        <f t="shared" si="291"/>
        <v>50.72</v>
      </c>
      <c r="F416" s="14">
        <f t="shared" si="292"/>
        <v>85.22156250000003</v>
      </c>
      <c r="G416" s="14">
        <f t="shared" si="293"/>
        <v>76.16000000000001</v>
      </c>
      <c r="H416" s="14">
        <f t="shared" si="294"/>
        <v>189.39999999999998</v>
      </c>
    </row>
    <row r="417" spans="2:8" ht="12.75">
      <c r="B417" s="14">
        <v>6413.5</v>
      </c>
      <c r="C417" s="23">
        <f t="shared" si="289"/>
        <v>54559.499999999985</v>
      </c>
      <c r="D417" s="14">
        <f t="shared" si="290"/>
        <v>4098311.4999999995</v>
      </c>
      <c r="E417" s="14">
        <f t="shared" si="291"/>
        <v>50.65</v>
      </c>
      <c r="F417" s="14">
        <f t="shared" si="292"/>
        <v>85.24921875000004</v>
      </c>
      <c r="G417" s="14">
        <f t="shared" si="293"/>
        <v>76.25000000000001</v>
      </c>
      <c r="H417" s="14">
        <f t="shared" si="294"/>
        <v>189.49999999999997</v>
      </c>
    </row>
    <row r="418" spans="2:8" ht="12.75">
      <c r="B418" s="14">
        <v>6413.6</v>
      </c>
      <c r="C418" s="23">
        <f t="shared" si="289"/>
        <v>54577.19999999998</v>
      </c>
      <c r="D418" s="14">
        <f t="shared" si="290"/>
        <v>4103767.3999999994</v>
      </c>
      <c r="E418" s="14">
        <f t="shared" si="291"/>
        <v>50.58</v>
      </c>
      <c r="F418" s="14">
        <f t="shared" si="292"/>
        <v>85.27687500000005</v>
      </c>
      <c r="G418" s="14">
        <f t="shared" si="293"/>
        <v>76.34000000000002</v>
      </c>
      <c r="H418" s="14">
        <f t="shared" si="294"/>
        <v>189.59999999999997</v>
      </c>
    </row>
    <row r="419" spans="2:8" ht="12.75">
      <c r="B419" s="14">
        <v>6413.7</v>
      </c>
      <c r="C419" s="23">
        <f t="shared" si="289"/>
        <v>54594.89999999998</v>
      </c>
      <c r="D419" s="14">
        <f t="shared" si="290"/>
        <v>4109223.2999999993</v>
      </c>
      <c r="E419" s="14">
        <f t="shared" si="291"/>
        <v>50.51</v>
      </c>
      <c r="F419" s="14">
        <f t="shared" si="292"/>
        <v>85.30453125000005</v>
      </c>
      <c r="G419" s="14">
        <f t="shared" si="293"/>
        <v>76.43000000000002</v>
      </c>
      <c r="H419" s="14">
        <f t="shared" si="294"/>
        <v>189.69999999999996</v>
      </c>
    </row>
    <row r="420" spans="2:8" ht="12.75">
      <c r="B420" s="14">
        <v>6413.8</v>
      </c>
      <c r="C420" s="23">
        <f t="shared" si="289"/>
        <v>54612.59999999998</v>
      </c>
      <c r="D420" s="14">
        <f t="shared" si="290"/>
        <v>4114679.1999999993</v>
      </c>
      <c r="E420" s="14">
        <f t="shared" si="291"/>
        <v>50.44</v>
      </c>
      <c r="F420" s="14">
        <f t="shared" si="292"/>
        <v>85.33218750000006</v>
      </c>
      <c r="G420" s="14">
        <f t="shared" si="293"/>
        <v>76.52000000000002</v>
      </c>
      <c r="H420" s="14">
        <f t="shared" si="294"/>
        <v>189.79999999999995</v>
      </c>
    </row>
    <row r="421" spans="2:8" ht="12.75">
      <c r="B421" s="14">
        <v>6413.9</v>
      </c>
      <c r="C421" s="23">
        <f t="shared" si="289"/>
        <v>54630.299999999974</v>
      </c>
      <c r="D421" s="14">
        <f t="shared" si="290"/>
        <v>4120135.099999999</v>
      </c>
      <c r="E421" s="14">
        <f t="shared" si="291"/>
        <v>50.37</v>
      </c>
      <c r="F421" s="14">
        <f t="shared" si="292"/>
        <v>85.35984375000007</v>
      </c>
      <c r="G421" s="14">
        <f t="shared" si="293"/>
        <v>76.61000000000003</v>
      </c>
      <c r="H421" s="14">
        <f t="shared" si="294"/>
        <v>189.89999999999995</v>
      </c>
    </row>
    <row r="422" spans="2:8" ht="12.75">
      <c r="B422" s="14">
        <v>6414</v>
      </c>
      <c r="C422" s="23">
        <v>54648</v>
      </c>
      <c r="D422" s="14">
        <v>4125591</v>
      </c>
      <c r="E422" s="14">
        <v>50.3</v>
      </c>
      <c r="F422" s="14">
        <f>C422/640</f>
        <v>85.3875</v>
      </c>
      <c r="G422" s="14">
        <v>76.7</v>
      </c>
      <c r="H422" s="15">
        <v>190</v>
      </c>
    </row>
    <row r="423" spans="2:8" ht="12.75">
      <c r="B423" s="14">
        <v>6414.1</v>
      </c>
      <c r="C423" s="23">
        <f aca="true" t="shared" si="295" ref="C423:H423">(C$432-C$422)/10+C422</f>
        <v>54665.7</v>
      </c>
      <c r="D423" s="14">
        <f t="shared" si="295"/>
        <v>4131064.7</v>
      </c>
      <c r="E423" s="14">
        <f t="shared" si="295"/>
        <v>50.239999999999995</v>
      </c>
      <c r="F423" s="14">
        <f t="shared" si="295"/>
        <v>85.41515625</v>
      </c>
      <c r="G423" s="14">
        <f t="shared" si="295"/>
        <v>76.77000000000001</v>
      </c>
      <c r="H423" s="14">
        <f t="shared" si="295"/>
        <v>190.1</v>
      </c>
    </row>
    <row r="424" spans="2:8" ht="12.75">
      <c r="B424" s="14">
        <v>6414.2</v>
      </c>
      <c r="C424" s="23">
        <f aca="true" t="shared" si="296" ref="C424:C431">(C$432-C$422)/10+C423</f>
        <v>54683.399999999994</v>
      </c>
      <c r="D424" s="14">
        <f aca="true" t="shared" si="297" ref="D424:D431">(D$432-D$422)/10+D423</f>
        <v>4136538.4000000004</v>
      </c>
      <c r="E424" s="14">
        <f aca="true" t="shared" si="298" ref="E424:E431">(E$432-E$422)/10+E423</f>
        <v>50.17999999999999</v>
      </c>
      <c r="F424" s="14">
        <f aca="true" t="shared" si="299" ref="F424:F431">(F$432-F$422)/10+F423</f>
        <v>85.4428125</v>
      </c>
      <c r="G424" s="14">
        <f aca="true" t="shared" si="300" ref="G424:G431">(G$432-G$422)/10+G423</f>
        <v>76.84</v>
      </c>
      <c r="H424" s="14">
        <f aca="true" t="shared" si="301" ref="H424:H431">(H$432-H$422)/10+H423</f>
        <v>190.2</v>
      </c>
    </row>
    <row r="425" spans="2:8" ht="12.75">
      <c r="B425" s="14">
        <v>6414.3</v>
      </c>
      <c r="C425" s="23">
        <f t="shared" si="296"/>
        <v>54701.09999999999</v>
      </c>
      <c r="D425" s="14">
        <f t="shared" si="297"/>
        <v>4142012.1000000006</v>
      </c>
      <c r="E425" s="14">
        <f t="shared" si="298"/>
        <v>50.11999999999999</v>
      </c>
      <c r="F425" s="14">
        <f t="shared" si="299"/>
        <v>85.47046875000001</v>
      </c>
      <c r="G425" s="14">
        <f t="shared" si="300"/>
        <v>76.91</v>
      </c>
      <c r="H425" s="14">
        <f t="shared" si="301"/>
        <v>190.29999999999998</v>
      </c>
    </row>
    <row r="426" spans="2:8" ht="12.75">
      <c r="B426" s="14">
        <v>6414.4</v>
      </c>
      <c r="C426" s="23">
        <f t="shared" si="296"/>
        <v>54718.79999999999</v>
      </c>
      <c r="D426" s="14">
        <f t="shared" si="297"/>
        <v>4147485.8000000007</v>
      </c>
      <c r="E426" s="14">
        <f t="shared" si="298"/>
        <v>50.05999999999999</v>
      </c>
      <c r="F426" s="14">
        <f t="shared" si="299"/>
        <v>85.49812500000002</v>
      </c>
      <c r="G426" s="14">
        <f t="shared" si="300"/>
        <v>76.97999999999999</v>
      </c>
      <c r="H426" s="14">
        <f t="shared" si="301"/>
        <v>190.39999999999998</v>
      </c>
    </row>
    <row r="427" spans="2:8" ht="12.75">
      <c r="B427" s="14">
        <v>6414.5</v>
      </c>
      <c r="C427" s="23">
        <f t="shared" si="296"/>
        <v>54736.499999999985</v>
      </c>
      <c r="D427" s="14">
        <f t="shared" si="297"/>
        <v>4152959.500000001</v>
      </c>
      <c r="E427" s="14">
        <f t="shared" si="298"/>
        <v>49.999999999999986</v>
      </c>
      <c r="F427" s="14">
        <f t="shared" si="299"/>
        <v>85.52578125000002</v>
      </c>
      <c r="G427" s="14">
        <f t="shared" si="300"/>
        <v>77.04999999999998</v>
      </c>
      <c r="H427" s="14">
        <f t="shared" si="301"/>
        <v>190.49999999999997</v>
      </c>
    </row>
    <row r="428" spans="2:8" ht="12.75">
      <c r="B428" s="14">
        <v>6414.6</v>
      </c>
      <c r="C428" s="23">
        <f t="shared" si="296"/>
        <v>54754.19999999998</v>
      </c>
      <c r="D428" s="14">
        <f t="shared" si="297"/>
        <v>4158433.200000001</v>
      </c>
      <c r="E428" s="14">
        <f t="shared" si="298"/>
        <v>49.93999999999998</v>
      </c>
      <c r="F428" s="14">
        <f t="shared" si="299"/>
        <v>85.55343750000003</v>
      </c>
      <c r="G428" s="14">
        <f t="shared" si="300"/>
        <v>77.11999999999998</v>
      </c>
      <c r="H428" s="14">
        <f t="shared" si="301"/>
        <v>190.59999999999997</v>
      </c>
    </row>
    <row r="429" spans="2:8" ht="12.75">
      <c r="B429" s="14">
        <v>6414.7</v>
      </c>
      <c r="C429" s="23">
        <f t="shared" si="296"/>
        <v>54771.89999999998</v>
      </c>
      <c r="D429" s="14">
        <f t="shared" si="297"/>
        <v>4163906.9000000013</v>
      </c>
      <c r="E429" s="14">
        <f t="shared" si="298"/>
        <v>49.87999999999998</v>
      </c>
      <c r="F429" s="14">
        <f t="shared" si="299"/>
        <v>85.58109375000004</v>
      </c>
      <c r="G429" s="14">
        <f t="shared" si="300"/>
        <v>77.18999999999997</v>
      </c>
      <c r="H429" s="14">
        <f t="shared" si="301"/>
        <v>190.69999999999996</v>
      </c>
    </row>
    <row r="430" spans="2:8" ht="12.75">
      <c r="B430" s="14">
        <v>6414.8</v>
      </c>
      <c r="C430" s="23">
        <f t="shared" si="296"/>
        <v>54789.59999999998</v>
      </c>
      <c r="D430" s="14">
        <f t="shared" si="297"/>
        <v>4169380.6000000015</v>
      </c>
      <c r="E430" s="14">
        <f t="shared" si="298"/>
        <v>49.81999999999998</v>
      </c>
      <c r="F430" s="14">
        <f t="shared" si="299"/>
        <v>85.60875000000004</v>
      </c>
      <c r="G430" s="14">
        <f t="shared" si="300"/>
        <v>77.25999999999996</v>
      </c>
      <c r="H430" s="14">
        <f t="shared" si="301"/>
        <v>190.79999999999995</v>
      </c>
    </row>
    <row r="431" spans="2:8" ht="12.75">
      <c r="B431" s="14">
        <v>6414.9</v>
      </c>
      <c r="C431" s="23">
        <f t="shared" si="296"/>
        <v>54807.299999999974</v>
      </c>
      <c r="D431" s="14">
        <f t="shared" si="297"/>
        <v>4174854.3000000017</v>
      </c>
      <c r="E431" s="14">
        <f t="shared" si="298"/>
        <v>49.75999999999998</v>
      </c>
      <c r="F431" s="14">
        <f t="shared" si="299"/>
        <v>85.63640625000005</v>
      </c>
      <c r="G431" s="14">
        <f t="shared" si="300"/>
        <v>77.32999999999996</v>
      </c>
      <c r="H431" s="14">
        <f t="shared" si="301"/>
        <v>190.89999999999995</v>
      </c>
    </row>
    <row r="432" spans="2:8" ht="12.75">
      <c r="B432" s="14">
        <v>6415</v>
      </c>
      <c r="C432" s="23">
        <v>54825</v>
      </c>
      <c r="D432" s="14">
        <v>4180328</v>
      </c>
      <c r="E432" s="14">
        <v>49.7</v>
      </c>
      <c r="F432" s="14">
        <f>C432/640</f>
        <v>85.6640625</v>
      </c>
      <c r="G432" s="14">
        <v>77.4</v>
      </c>
      <c r="H432" s="14">
        <v>191</v>
      </c>
    </row>
    <row r="433" spans="2:8" ht="12.75">
      <c r="B433" s="14">
        <v>6415.1</v>
      </c>
      <c r="C433" s="23">
        <f aca="true" t="shared" si="302" ref="C433:H433">(C$442-C$432)/10+C432</f>
        <v>54842.7</v>
      </c>
      <c r="D433" s="14">
        <f t="shared" si="302"/>
        <v>4185819.3</v>
      </c>
      <c r="E433" s="14">
        <f t="shared" si="302"/>
        <v>49.63</v>
      </c>
      <c r="F433" s="14">
        <f t="shared" si="302"/>
        <v>85.69171875</v>
      </c>
      <c r="G433" s="14">
        <f t="shared" si="302"/>
        <v>77.45</v>
      </c>
      <c r="H433" s="14">
        <f t="shared" si="302"/>
        <v>191.1</v>
      </c>
    </row>
    <row r="434" spans="2:8" ht="12.75">
      <c r="B434" s="14">
        <v>6415.2</v>
      </c>
      <c r="C434" s="23">
        <f aca="true" t="shared" si="303" ref="C434:C441">(C$442-C$432)/10+C433</f>
        <v>54860.399999999994</v>
      </c>
      <c r="D434" s="14">
        <f aca="true" t="shared" si="304" ref="D434:D441">(D$442-D$432)/10+D433</f>
        <v>4191310.5999999996</v>
      </c>
      <c r="E434" s="14">
        <f aca="true" t="shared" si="305" ref="E434:E441">(E$442-E$432)/10+E433</f>
        <v>49.56</v>
      </c>
      <c r="F434" s="14">
        <f aca="true" t="shared" si="306" ref="F434:F441">(F$442-F$432)/10+F433</f>
        <v>85.71937500000001</v>
      </c>
      <c r="G434" s="14">
        <f aca="true" t="shared" si="307" ref="G434:G441">(G$442-G$432)/10+G433</f>
        <v>77.5</v>
      </c>
      <c r="H434" s="14">
        <f aca="true" t="shared" si="308" ref="H434:H441">(H$442-H$432)/10+H433</f>
        <v>191.2</v>
      </c>
    </row>
    <row r="435" spans="2:8" ht="12.75">
      <c r="B435" s="14">
        <v>6415.3</v>
      </c>
      <c r="C435" s="23">
        <f t="shared" si="303"/>
        <v>54878.09999999999</v>
      </c>
      <c r="D435" s="14">
        <f t="shared" si="304"/>
        <v>4196801.899999999</v>
      </c>
      <c r="E435" s="14">
        <f t="shared" si="305"/>
        <v>49.49</v>
      </c>
      <c r="F435" s="14">
        <f t="shared" si="306"/>
        <v>85.74703125000002</v>
      </c>
      <c r="G435" s="14">
        <f t="shared" si="307"/>
        <v>77.55</v>
      </c>
      <c r="H435" s="14">
        <f t="shared" si="308"/>
        <v>191.29999999999998</v>
      </c>
    </row>
    <row r="436" spans="2:8" ht="12.75">
      <c r="B436" s="14">
        <v>6415.4</v>
      </c>
      <c r="C436" s="23">
        <f t="shared" si="303"/>
        <v>54895.79999999999</v>
      </c>
      <c r="D436" s="14">
        <f t="shared" si="304"/>
        <v>4202293.199999999</v>
      </c>
      <c r="E436" s="14">
        <f t="shared" si="305"/>
        <v>49.42</v>
      </c>
      <c r="F436" s="14">
        <f t="shared" si="306"/>
        <v>85.77468750000003</v>
      </c>
      <c r="G436" s="14">
        <f t="shared" si="307"/>
        <v>77.6</v>
      </c>
      <c r="H436" s="14">
        <f t="shared" si="308"/>
        <v>191.39999999999998</v>
      </c>
    </row>
    <row r="437" spans="2:8" ht="12.75">
      <c r="B437" s="14">
        <v>6415.5</v>
      </c>
      <c r="C437" s="23">
        <f t="shared" si="303"/>
        <v>54913.499999999985</v>
      </c>
      <c r="D437" s="14">
        <f t="shared" si="304"/>
        <v>4207784.499999999</v>
      </c>
      <c r="E437" s="14">
        <f t="shared" si="305"/>
        <v>49.35</v>
      </c>
      <c r="F437" s="14">
        <f t="shared" si="306"/>
        <v>85.80234375000003</v>
      </c>
      <c r="G437" s="14">
        <f t="shared" si="307"/>
        <v>77.64999999999999</v>
      </c>
      <c r="H437" s="14">
        <f t="shared" si="308"/>
        <v>191.49999999999997</v>
      </c>
    </row>
    <row r="438" spans="2:8" ht="12.75">
      <c r="B438" s="14">
        <v>6415.6</v>
      </c>
      <c r="C438" s="23">
        <f t="shared" si="303"/>
        <v>54931.19999999998</v>
      </c>
      <c r="D438" s="14">
        <f t="shared" si="304"/>
        <v>4213275.799999999</v>
      </c>
      <c r="E438" s="14">
        <f t="shared" si="305"/>
        <v>49.28</v>
      </c>
      <c r="F438" s="14">
        <f t="shared" si="306"/>
        <v>85.83000000000004</v>
      </c>
      <c r="G438" s="14">
        <f t="shared" si="307"/>
        <v>77.69999999999999</v>
      </c>
      <c r="H438" s="14">
        <f t="shared" si="308"/>
        <v>191.59999999999997</v>
      </c>
    </row>
    <row r="439" spans="2:8" ht="12.75">
      <c r="B439" s="14">
        <v>6415.7</v>
      </c>
      <c r="C439" s="23">
        <f t="shared" si="303"/>
        <v>54948.89999999998</v>
      </c>
      <c r="D439" s="14">
        <f t="shared" si="304"/>
        <v>4218767.099999999</v>
      </c>
      <c r="E439" s="14">
        <f t="shared" si="305"/>
        <v>49.21</v>
      </c>
      <c r="F439" s="14">
        <f t="shared" si="306"/>
        <v>85.85765625000005</v>
      </c>
      <c r="G439" s="14">
        <f t="shared" si="307"/>
        <v>77.74999999999999</v>
      </c>
      <c r="H439" s="14">
        <f t="shared" si="308"/>
        <v>191.69999999999996</v>
      </c>
    </row>
    <row r="440" spans="2:8" ht="12.75">
      <c r="B440" s="14">
        <v>6415.8</v>
      </c>
      <c r="C440" s="23">
        <f t="shared" si="303"/>
        <v>54966.59999999998</v>
      </c>
      <c r="D440" s="14">
        <f t="shared" si="304"/>
        <v>4224258.3999999985</v>
      </c>
      <c r="E440" s="14">
        <f t="shared" si="305"/>
        <v>49.14</v>
      </c>
      <c r="F440" s="14">
        <f t="shared" si="306"/>
        <v>85.88531250000005</v>
      </c>
      <c r="G440" s="14">
        <f t="shared" si="307"/>
        <v>77.79999999999998</v>
      </c>
      <c r="H440" s="14">
        <f t="shared" si="308"/>
        <v>191.79999999999995</v>
      </c>
    </row>
    <row r="441" spans="2:8" ht="12.75">
      <c r="B441" s="14">
        <v>6415.9</v>
      </c>
      <c r="C441" s="23">
        <f t="shared" si="303"/>
        <v>54984.299999999974</v>
      </c>
      <c r="D441" s="14">
        <f t="shared" si="304"/>
        <v>4229749.699999998</v>
      </c>
      <c r="E441" s="14">
        <f t="shared" si="305"/>
        <v>49.07</v>
      </c>
      <c r="F441" s="14">
        <f t="shared" si="306"/>
        <v>85.91296875000006</v>
      </c>
      <c r="G441" s="14">
        <f t="shared" si="307"/>
        <v>77.84999999999998</v>
      </c>
      <c r="H441" s="14">
        <f t="shared" si="308"/>
        <v>191.89999999999995</v>
      </c>
    </row>
    <row r="442" spans="2:8" ht="12.75">
      <c r="B442" s="14">
        <v>6416</v>
      </c>
      <c r="C442" s="23">
        <v>55002</v>
      </c>
      <c r="D442" s="14">
        <v>4235241</v>
      </c>
      <c r="E442" s="14">
        <v>49</v>
      </c>
      <c r="F442" s="14">
        <f>C442/640</f>
        <v>85.940625</v>
      </c>
      <c r="G442" s="14">
        <v>77.9</v>
      </c>
      <c r="H442" s="15">
        <v>192</v>
      </c>
    </row>
    <row r="443" spans="2:8" ht="12.75">
      <c r="B443" s="14">
        <v>6416.1</v>
      </c>
      <c r="C443" s="23">
        <f aca="true" t="shared" si="309" ref="C443:H443">(C$452-C$442)/10+C442</f>
        <v>55019.7</v>
      </c>
      <c r="D443" s="14">
        <f t="shared" si="309"/>
        <v>4240750.1</v>
      </c>
      <c r="E443" s="14">
        <f t="shared" si="309"/>
        <v>48.95</v>
      </c>
      <c r="F443" s="14">
        <f t="shared" si="309"/>
        <v>85.96828124999999</v>
      </c>
      <c r="G443" s="14">
        <f t="shared" si="309"/>
        <v>77.98</v>
      </c>
      <c r="H443" s="14">
        <f t="shared" si="309"/>
        <v>192.1</v>
      </c>
    </row>
    <row r="444" spans="2:8" ht="12.75">
      <c r="B444" s="14">
        <v>6416.2</v>
      </c>
      <c r="C444" s="23">
        <f aca="true" t="shared" si="310" ref="C444:C451">(C$452-C$442)/10+C443</f>
        <v>55037.399999999994</v>
      </c>
      <c r="D444" s="14">
        <f aca="true" t="shared" si="311" ref="D444:D451">(D$452-D$442)/10+D443</f>
        <v>4246259.199999999</v>
      </c>
      <c r="E444" s="14">
        <f aca="true" t="shared" si="312" ref="E444:E451">(E$452-E$442)/10+E443</f>
        <v>48.900000000000006</v>
      </c>
      <c r="F444" s="14">
        <f aca="true" t="shared" si="313" ref="F444:F451">(F$452-F$442)/10+F443</f>
        <v>85.9959375</v>
      </c>
      <c r="G444" s="14">
        <f aca="true" t="shared" si="314" ref="G444:G451">(G$452-G$442)/10+G443</f>
        <v>78.06</v>
      </c>
      <c r="H444" s="14">
        <f aca="true" t="shared" si="315" ref="H444:H451">(H$452-H$442)/10+H443</f>
        <v>192.2</v>
      </c>
    </row>
    <row r="445" spans="2:8" ht="12.75">
      <c r="B445" s="14">
        <v>6416.3</v>
      </c>
      <c r="C445" s="23">
        <f t="shared" si="310"/>
        <v>55055.09999999999</v>
      </c>
      <c r="D445" s="14">
        <f t="shared" si="311"/>
        <v>4251768.299999999</v>
      </c>
      <c r="E445" s="14">
        <f t="shared" si="312"/>
        <v>48.85000000000001</v>
      </c>
      <c r="F445" s="14">
        <f t="shared" si="313"/>
        <v>86.02359375</v>
      </c>
      <c r="G445" s="14">
        <f t="shared" si="314"/>
        <v>78.14</v>
      </c>
      <c r="H445" s="14">
        <f t="shared" si="315"/>
        <v>192.29999999999998</v>
      </c>
    </row>
    <row r="446" spans="2:8" ht="12.75">
      <c r="B446" s="14">
        <v>6416.4</v>
      </c>
      <c r="C446" s="23">
        <f t="shared" si="310"/>
        <v>55072.79999999999</v>
      </c>
      <c r="D446" s="14">
        <f t="shared" si="311"/>
        <v>4257277.3999999985</v>
      </c>
      <c r="E446" s="14">
        <f t="shared" si="312"/>
        <v>48.80000000000001</v>
      </c>
      <c r="F446" s="14">
        <f t="shared" si="313"/>
        <v>86.05125000000001</v>
      </c>
      <c r="G446" s="14">
        <f t="shared" si="314"/>
        <v>78.22</v>
      </c>
      <c r="H446" s="14">
        <f t="shared" si="315"/>
        <v>192.39999999999998</v>
      </c>
    </row>
    <row r="447" spans="2:8" ht="12.75">
      <c r="B447" s="14">
        <v>6416.5</v>
      </c>
      <c r="C447" s="23">
        <f t="shared" si="310"/>
        <v>55090.499999999985</v>
      </c>
      <c r="D447" s="14">
        <f t="shared" si="311"/>
        <v>4262786.499999998</v>
      </c>
      <c r="E447" s="14">
        <f t="shared" si="312"/>
        <v>48.750000000000014</v>
      </c>
      <c r="F447" s="14">
        <f t="shared" si="313"/>
        <v>86.07890625000002</v>
      </c>
      <c r="G447" s="14">
        <f t="shared" si="314"/>
        <v>78.3</v>
      </c>
      <c r="H447" s="14">
        <f t="shared" si="315"/>
        <v>192.49999999999997</v>
      </c>
    </row>
    <row r="448" spans="2:8" ht="12.75">
      <c r="B448" s="14">
        <v>6416.6</v>
      </c>
      <c r="C448" s="23">
        <f t="shared" si="310"/>
        <v>55108.19999999998</v>
      </c>
      <c r="D448" s="14">
        <f t="shared" si="311"/>
        <v>4268295.599999998</v>
      </c>
      <c r="E448" s="14">
        <f t="shared" si="312"/>
        <v>48.70000000000002</v>
      </c>
      <c r="F448" s="14">
        <f t="shared" si="313"/>
        <v>86.10656250000002</v>
      </c>
      <c r="G448" s="14">
        <f t="shared" si="314"/>
        <v>78.38</v>
      </c>
      <c r="H448" s="14">
        <f t="shared" si="315"/>
        <v>192.59999999999997</v>
      </c>
    </row>
    <row r="449" spans="2:8" ht="12.75">
      <c r="B449" s="14">
        <v>6416.7</v>
      </c>
      <c r="C449" s="23">
        <f t="shared" si="310"/>
        <v>55125.89999999998</v>
      </c>
      <c r="D449" s="14">
        <f t="shared" si="311"/>
        <v>4273804.699999997</v>
      </c>
      <c r="E449" s="14">
        <f t="shared" si="312"/>
        <v>48.65000000000002</v>
      </c>
      <c r="F449" s="14">
        <f t="shared" si="313"/>
        <v>86.13421875000003</v>
      </c>
      <c r="G449" s="14">
        <f t="shared" si="314"/>
        <v>78.46</v>
      </c>
      <c r="H449" s="14">
        <f t="shared" si="315"/>
        <v>192.69999999999996</v>
      </c>
    </row>
    <row r="450" spans="2:8" ht="12.75">
      <c r="B450" s="14">
        <v>6416.8</v>
      </c>
      <c r="C450" s="23">
        <f t="shared" si="310"/>
        <v>55143.59999999998</v>
      </c>
      <c r="D450" s="14">
        <f t="shared" si="311"/>
        <v>4279313.799999997</v>
      </c>
      <c r="E450" s="14">
        <f t="shared" si="312"/>
        <v>48.60000000000002</v>
      </c>
      <c r="F450" s="14">
        <f t="shared" si="313"/>
        <v>86.16187500000004</v>
      </c>
      <c r="G450" s="14">
        <f t="shared" si="314"/>
        <v>78.53999999999999</v>
      </c>
      <c r="H450" s="14">
        <f t="shared" si="315"/>
        <v>192.79999999999995</v>
      </c>
    </row>
    <row r="451" spans="2:11" ht="12.75">
      <c r="B451" s="14">
        <v>6416.9</v>
      </c>
      <c r="C451" s="23">
        <f t="shared" si="310"/>
        <v>55161.299999999974</v>
      </c>
      <c r="D451" s="14">
        <f t="shared" si="311"/>
        <v>4284822.899999997</v>
      </c>
      <c r="E451" s="14">
        <f t="shared" si="312"/>
        <v>48.550000000000026</v>
      </c>
      <c r="F451" s="14">
        <f t="shared" si="313"/>
        <v>86.18953125000004</v>
      </c>
      <c r="G451" s="14">
        <f t="shared" si="314"/>
        <v>78.61999999999999</v>
      </c>
      <c r="H451" s="14">
        <f t="shared" si="315"/>
        <v>192.89999999999995</v>
      </c>
      <c r="K451" s="16"/>
    </row>
    <row r="452" spans="2:10" ht="12.75">
      <c r="B452" s="14">
        <v>6417</v>
      </c>
      <c r="C452" s="23">
        <v>55179</v>
      </c>
      <c r="D452" s="14">
        <v>4290332</v>
      </c>
      <c r="E452" s="14">
        <v>48.5</v>
      </c>
      <c r="F452" s="14">
        <f>C452/640</f>
        <v>86.2171875</v>
      </c>
      <c r="G452" s="14">
        <v>78.7</v>
      </c>
      <c r="H452" s="14">
        <v>193</v>
      </c>
      <c r="J452" s="16"/>
    </row>
    <row r="453" spans="2:10" ht="12.75">
      <c r="B453" s="14">
        <v>6417.1</v>
      </c>
      <c r="C453" s="23">
        <f aca="true" t="shared" si="316" ref="C453:H453">(C$462-C$452)/10+C452</f>
        <v>55196.7</v>
      </c>
      <c r="D453" s="14">
        <f t="shared" si="316"/>
        <v>4295858.7</v>
      </c>
      <c r="E453" s="14">
        <f t="shared" si="316"/>
        <v>48.44</v>
      </c>
      <c r="F453" s="14">
        <f t="shared" si="316"/>
        <v>86.24484375</v>
      </c>
      <c r="G453" s="14">
        <f t="shared" si="316"/>
        <v>78.78</v>
      </c>
      <c r="H453" s="14">
        <f t="shared" si="316"/>
        <v>193.1</v>
      </c>
      <c r="J453" s="16"/>
    </row>
    <row r="454" spans="2:8" ht="12.75">
      <c r="B454" s="14">
        <v>6417.2</v>
      </c>
      <c r="C454" s="23">
        <f aca="true" t="shared" si="317" ref="C454:C461">(C$462-C$452)/10+C453</f>
        <v>55214.399999999994</v>
      </c>
      <c r="D454" s="14">
        <f aca="true" t="shared" si="318" ref="D454:D461">(D$462-D$452)/10+D453</f>
        <v>4301385.4</v>
      </c>
      <c r="E454" s="14">
        <f aca="true" t="shared" si="319" ref="E454:E461">(E$462-E$452)/10+E453</f>
        <v>48.379999999999995</v>
      </c>
      <c r="F454" s="14">
        <f aca="true" t="shared" si="320" ref="F454:F461">(F$462-F$452)/10+F453</f>
        <v>86.27250000000001</v>
      </c>
      <c r="G454" s="14">
        <f aca="true" t="shared" si="321" ref="G454:G461">(G$462-G$452)/10+G453</f>
        <v>78.86</v>
      </c>
      <c r="H454" s="14">
        <f aca="true" t="shared" si="322" ref="H454:H461">(H$462-H$452)/10+H453</f>
        <v>193.2</v>
      </c>
    </row>
    <row r="455" spans="2:8" ht="12.75">
      <c r="B455" s="14">
        <v>6417.3</v>
      </c>
      <c r="C455" s="23">
        <f t="shared" si="317"/>
        <v>55232.09999999999</v>
      </c>
      <c r="D455" s="14">
        <f t="shared" si="318"/>
        <v>4306912.100000001</v>
      </c>
      <c r="E455" s="14">
        <f t="shared" si="319"/>
        <v>48.31999999999999</v>
      </c>
      <c r="F455" s="14">
        <f t="shared" si="320"/>
        <v>86.30015625000001</v>
      </c>
      <c r="G455" s="14">
        <f t="shared" si="321"/>
        <v>78.94</v>
      </c>
      <c r="H455" s="14">
        <f t="shared" si="322"/>
        <v>193.29999999999998</v>
      </c>
    </row>
    <row r="456" spans="2:8" ht="12.75">
      <c r="B456" s="14">
        <v>6417.4</v>
      </c>
      <c r="C456" s="23">
        <f t="shared" si="317"/>
        <v>55249.79999999999</v>
      </c>
      <c r="D456" s="14">
        <f t="shared" si="318"/>
        <v>4312438.800000001</v>
      </c>
      <c r="E456" s="14">
        <f t="shared" si="319"/>
        <v>48.25999999999999</v>
      </c>
      <c r="F456" s="14">
        <f t="shared" si="320"/>
        <v>86.32781250000002</v>
      </c>
      <c r="G456" s="14">
        <f t="shared" si="321"/>
        <v>79.02</v>
      </c>
      <c r="H456" s="14">
        <f t="shared" si="322"/>
        <v>193.39999999999998</v>
      </c>
    </row>
    <row r="457" spans="2:8" ht="12.75">
      <c r="B457" s="14">
        <v>6417.5</v>
      </c>
      <c r="C457" s="23">
        <f t="shared" si="317"/>
        <v>55267.499999999985</v>
      </c>
      <c r="D457" s="14">
        <f t="shared" si="318"/>
        <v>4317965.500000001</v>
      </c>
      <c r="E457" s="14">
        <f t="shared" si="319"/>
        <v>48.19999999999999</v>
      </c>
      <c r="F457" s="14">
        <f t="shared" si="320"/>
        <v>86.35546875000003</v>
      </c>
      <c r="G457" s="14">
        <f t="shared" si="321"/>
        <v>79.1</v>
      </c>
      <c r="H457" s="14">
        <f t="shared" si="322"/>
        <v>193.49999999999997</v>
      </c>
    </row>
    <row r="458" spans="2:8" ht="12.75">
      <c r="B458" s="14">
        <v>6417.6</v>
      </c>
      <c r="C458" s="23">
        <f t="shared" si="317"/>
        <v>55285.19999999998</v>
      </c>
      <c r="D458" s="14">
        <f t="shared" si="318"/>
        <v>4323492.200000001</v>
      </c>
      <c r="E458" s="14">
        <f t="shared" si="319"/>
        <v>48.139999999999986</v>
      </c>
      <c r="F458" s="14">
        <f t="shared" si="320"/>
        <v>86.38312500000004</v>
      </c>
      <c r="G458" s="14">
        <f t="shared" si="321"/>
        <v>79.17999999999999</v>
      </c>
      <c r="H458" s="14">
        <f t="shared" si="322"/>
        <v>193.59999999999997</v>
      </c>
    </row>
    <row r="459" spans="2:8" ht="12.75">
      <c r="B459" s="14">
        <v>6417.7</v>
      </c>
      <c r="C459" s="23">
        <f t="shared" si="317"/>
        <v>55302.89999999998</v>
      </c>
      <c r="D459" s="14">
        <f t="shared" si="318"/>
        <v>4329018.900000001</v>
      </c>
      <c r="E459" s="14">
        <f t="shared" si="319"/>
        <v>48.079999999999984</v>
      </c>
      <c r="F459" s="14">
        <f t="shared" si="320"/>
        <v>86.41078125000004</v>
      </c>
      <c r="G459" s="14">
        <f t="shared" si="321"/>
        <v>79.25999999999999</v>
      </c>
      <c r="H459" s="14">
        <f t="shared" si="322"/>
        <v>193.69999999999996</v>
      </c>
    </row>
    <row r="460" spans="2:8" ht="12.75">
      <c r="B460" s="14">
        <v>6417.8</v>
      </c>
      <c r="C460" s="23">
        <f t="shared" si="317"/>
        <v>55320.59999999998</v>
      </c>
      <c r="D460" s="14">
        <f t="shared" si="318"/>
        <v>4334545.6000000015</v>
      </c>
      <c r="E460" s="14">
        <f t="shared" si="319"/>
        <v>48.01999999999998</v>
      </c>
      <c r="F460" s="14">
        <f t="shared" si="320"/>
        <v>86.43843750000005</v>
      </c>
      <c r="G460" s="14">
        <f t="shared" si="321"/>
        <v>79.33999999999999</v>
      </c>
      <c r="H460" s="14">
        <f t="shared" si="322"/>
        <v>193.79999999999995</v>
      </c>
    </row>
    <row r="461" spans="2:8" ht="12.75">
      <c r="B461" s="14">
        <v>6417.9</v>
      </c>
      <c r="C461" s="23">
        <f t="shared" si="317"/>
        <v>55338.299999999974</v>
      </c>
      <c r="D461" s="14">
        <f t="shared" si="318"/>
        <v>4340072.300000002</v>
      </c>
      <c r="E461" s="14">
        <f t="shared" si="319"/>
        <v>47.95999999999998</v>
      </c>
      <c r="F461" s="14">
        <f t="shared" si="320"/>
        <v>86.46609375000006</v>
      </c>
      <c r="G461" s="14">
        <f t="shared" si="321"/>
        <v>79.41999999999999</v>
      </c>
      <c r="H461" s="14">
        <f t="shared" si="322"/>
        <v>193.89999999999995</v>
      </c>
    </row>
    <row r="462" spans="2:8" ht="12.75">
      <c r="B462" s="14">
        <v>6418</v>
      </c>
      <c r="C462" s="23">
        <v>55356</v>
      </c>
      <c r="D462" s="14">
        <v>4345599</v>
      </c>
      <c r="E462" s="14">
        <v>47.9</v>
      </c>
      <c r="F462" s="14">
        <f>C462/640</f>
        <v>86.49375</v>
      </c>
      <c r="G462" s="14">
        <v>79.5</v>
      </c>
      <c r="H462" s="15">
        <v>194</v>
      </c>
    </row>
    <row r="463" spans="2:8" ht="12.75">
      <c r="B463" s="14">
        <v>6418.1</v>
      </c>
      <c r="C463" s="23">
        <f aca="true" t="shared" si="323" ref="C463:H463">(C$472-C$462)/10+C462</f>
        <v>55373.7</v>
      </c>
      <c r="D463" s="14">
        <f t="shared" si="323"/>
        <v>4351143.5</v>
      </c>
      <c r="E463" s="14">
        <f t="shared" si="323"/>
        <v>47.839999999999996</v>
      </c>
      <c r="F463" s="14">
        <f t="shared" si="323"/>
        <v>86.52140625000001</v>
      </c>
      <c r="G463" s="14">
        <f t="shared" si="323"/>
        <v>79.59</v>
      </c>
      <c r="H463" s="14">
        <f t="shared" si="323"/>
        <v>194.1</v>
      </c>
    </row>
    <row r="464" spans="2:8" ht="12.75">
      <c r="B464" s="14">
        <v>6418.2</v>
      </c>
      <c r="C464" s="23">
        <f aca="true" t="shared" si="324" ref="C464:C471">(C$472-C$462)/10+C463</f>
        <v>55391.399999999994</v>
      </c>
      <c r="D464" s="14">
        <f aca="true" t="shared" si="325" ref="D464:D471">(D$472-D$462)/10+D463</f>
        <v>4356688</v>
      </c>
      <c r="E464" s="14">
        <f aca="true" t="shared" si="326" ref="E464:E471">(E$472-E$462)/10+E463</f>
        <v>47.779999999999994</v>
      </c>
      <c r="F464" s="14">
        <f aca="true" t="shared" si="327" ref="F464:F471">(F$472-F$462)/10+F463</f>
        <v>86.54906250000002</v>
      </c>
      <c r="G464" s="14">
        <f aca="true" t="shared" si="328" ref="G464:G471">(G$472-G$462)/10+G463</f>
        <v>79.68</v>
      </c>
      <c r="H464" s="14">
        <f aca="true" t="shared" si="329" ref="H464:H471">(H$472-H$462)/10+H463</f>
        <v>194.2</v>
      </c>
    </row>
    <row r="465" spans="2:8" ht="12.75">
      <c r="B465" s="14">
        <v>6418.3</v>
      </c>
      <c r="C465" s="23">
        <f t="shared" si="324"/>
        <v>55409.09999999999</v>
      </c>
      <c r="D465" s="14">
        <f t="shared" si="325"/>
        <v>4362232.5</v>
      </c>
      <c r="E465" s="14">
        <f t="shared" si="326"/>
        <v>47.71999999999999</v>
      </c>
      <c r="F465" s="14">
        <f t="shared" si="327"/>
        <v>86.57671875000003</v>
      </c>
      <c r="G465" s="14">
        <f t="shared" si="328"/>
        <v>79.77000000000001</v>
      </c>
      <c r="H465" s="14">
        <f t="shared" si="329"/>
        <v>194.29999999999998</v>
      </c>
    </row>
    <row r="466" spans="2:8" ht="12.75">
      <c r="B466" s="14">
        <v>6418.4</v>
      </c>
      <c r="C466" s="23">
        <f t="shared" si="324"/>
        <v>55426.79999999999</v>
      </c>
      <c r="D466" s="14">
        <f t="shared" si="325"/>
        <v>4367777</v>
      </c>
      <c r="E466" s="14">
        <f t="shared" si="326"/>
        <v>47.65999999999999</v>
      </c>
      <c r="F466" s="14">
        <f t="shared" si="327"/>
        <v>86.60437500000003</v>
      </c>
      <c r="G466" s="14">
        <f t="shared" si="328"/>
        <v>79.86000000000001</v>
      </c>
      <c r="H466" s="14">
        <f t="shared" si="329"/>
        <v>194.39999999999998</v>
      </c>
    </row>
    <row r="467" spans="2:8" ht="12.75">
      <c r="B467" s="14">
        <v>6418.5</v>
      </c>
      <c r="C467" s="23">
        <f t="shared" si="324"/>
        <v>55444.499999999985</v>
      </c>
      <c r="D467" s="14">
        <f t="shared" si="325"/>
        <v>4373321.5</v>
      </c>
      <c r="E467" s="14">
        <f t="shared" si="326"/>
        <v>47.59999999999999</v>
      </c>
      <c r="F467" s="14">
        <f t="shared" si="327"/>
        <v>86.63203125000004</v>
      </c>
      <c r="G467" s="14">
        <f t="shared" si="328"/>
        <v>79.95000000000002</v>
      </c>
      <c r="H467" s="14">
        <f t="shared" si="329"/>
        <v>194.49999999999997</v>
      </c>
    </row>
    <row r="468" spans="2:8" ht="12.75">
      <c r="B468" s="14">
        <v>6418.6</v>
      </c>
      <c r="C468" s="23">
        <f t="shared" si="324"/>
        <v>55462.19999999998</v>
      </c>
      <c r="D468" s="14">
        <f t="shared" si="325"/>
        <v>4378866</v>
      </c>
      <c r="E468" s="14">
        <f t="shared" si="326"/>
        <v>47.539999999999985</v>
      </c>
      <c r="F468" s="14">
        <f t="shared" si="327"/>
        <v>86.65968750000005</v>
      </c>
      <c r="G468" s="14">
        <f t="shared" si="328"/>
        <v>80.04000000000002</v>
      </c>
      <c r="H468" s="14">
        <f t="shared" si="329"/>
        <v>194.59999999999997</v>
      </c>
    </row>
    <row r="469" spans="2:8" ht="12.75">
      <c r="B469" s="14">
        <v>6418.7</v>
      </c>
      <c r="C469" s="23">
        <f t="shared" si="324"/>
        <v>55479.89999999998</v>
      </c>
      <c r="D469" s="14">
        <f t="shared" si="325"/>
        <v>4384410.5</v>
      </c>
      <c r="E469" s="14">
        <f t="shared" si="326"/>
        <v>47.47999999999998</v>
      </c>
      <c r="F469" s="14">
        <f t="shared" si="327"/>
        <v>86.68734375000005</v>
      </c>
      <c r="G469" s="14">
        <f t="shared" si="328"/>
        <v>80.13000000000002</v>
      </c>
      <c r="H469" s="14">
        <f t="shared" si="329"/>
        <v>194.69999999999996</v>
      </c>
    </row>
    <row r="470" spans="2:8" ht="12.75">
      <c r="B470" s="14">
        <v>6418.8</v>
      </c>
      <c r="C470" s="23">
        <f t="shared" si="324"/>
        <v>55497.59999999998</v>
      </c>
      <c r="D470" s="14">
        <f t="shared" si="325"/>
        <v>4389955</v>
      </c>
      <c r="E470" s="14">
        <f t="shared" si="326"/>
        <v>47.41999999999998</v>
      </c>
      <c r="F470" s="14">
        <f t="shared" si="327"/>
        <v>86.71500000000006</v>
      </c>
      <c r="G470" s="14">
        <f t="shared" si="328"/>
        <v>80.22000000000003</v>
      </c>
      <c r="H470" s="14">
        <f t="shared" si="329"/>
        <v>194.79999999999995</v>
      </c>
    </row>
    <row r="471" spans="2:8" ht="12.75">
      <c r="B471" s="14">
        <v>6418.9</v>
      </c>
      <c r="C471" s="23">
        <f t="shared" si="324"/>
        <v>55515.299999999974</v>
      </c>
      <c r="D471" s="14">
        <f t="shared" si="325"/>
        <v>4395499.5</v>
      </c>
      <c r="E471" s="14">
        <f t="shared" si="326"/>
        <v>47.35999999999998</v>
      </c>
      <c r="F471" s="14">
        <f t="shared" si="327"/>
        <v>86.74265625000007</v>
      </c>
      <c r="G471" s="14">
        <f t="shared" si="328"/>
        <v>80.31000000000003</v>
      </c>
      <c r="H471" s="14">
        <f t="shared" si="329"/>
        <v>194.89999999999995</v>
      </c>
    </row>
    <row r="472" spans="2:8" ht="12.75">
      <c r="B472" s="14">
        <v>6419</v>
      </c>
      <c r="C472" s="23">
        <v>55533</v>
      </c>
      <c r="D472" s="14">
        <v>4401044</v>
      </c>
      <c r="E472" s="14">
        <v>47.3</v>
      </c>
      <c r="F472" s="14">
        <f>C472/640</f>
        <v>86.7703125</v>
      </c>
      <c r="G472" s="14">
        <v>80.4</v>
      </c>
      <c r="H472" s="14">
        <v>195</v>
      </c>
    </row>
    <row r="473" spans="2:8" ht="12.75">
      <c r="B473" s="14">
        <v>6419.1</v>
      </c>
      <c r="C473" s="23">
        <f aca="true" t="shared" si="330" ref="C473:H473">(C$482-C$472)/10+C472</f>
        <v>55546</v>
      </c>
      <c r="D473" s="14">
        <f t="shared" si="330"/>
        <v>4406603.7</v>
      </c>
      <c r="E473" s="14">
        <f t="shared" si="330"/>
        <v>47.239999999999995</v>
      </c>
      <c r="F473" s="14">
        <f t="shared" si="330"/>
        <v>86.790625</v>
      </c>
      <c r="G473" s="14">
        <f t="shared" si="330"/>
        <v>80.45</v>
      </c>
      <c r="H473" s="14">
        <f t="shared" si="330"/>
        <v>195.1</v>
      </c>
    </row>
    <row r="474" spans="2:8" ht="12.75">
      <c r="B474" s="14">
        <v>6419.2</v>
      </c>
      <c r="C474" s="23">
        <f aca="true" t="shared" si="331" ref="C474:C481">(C$482-C$472)/10+C473</f>
        <v>55559</v>
      </c>
      <c r="D474" s="14">
        <f aca="true" t="shared" si="332" ref="D474:D481">(D$482-D$472)/10+D473</f>
        <v>4412163.4</v>
      </c>
      <c r="E474" s="14">
        <f aca="true" t="shared" si="333" ref="E474:E481">(E$482-E$472)/10+E473</f>
        <v>47.17999999999999</v>
      </c>
      <c r="F474" s="14">
        <f aca="true" t="shared" si="334" ref="F474:F481">(F$482-F$472)/10+F473</f>
        <v>86.81093750000001</v>
      </c>
      <c r="G474" s="14">
        <f aca="true" t="shared" si="335" ref="G474:G481">(G$482-G$472)/10+G473</f>
        <v>80.5</v>
      </c>
      <c r="H474" s="14">
        <f aca="true" t="shared" si="336" ref="H474:H481">(H$482-H$472)/10+H473</f>
        <v>195.2</v>
      </c>
    </row>
    <row r="475" spans="2:8" ht="12.75">
      <c r="B475" s="14">
        <v>6419.3</v>
      </c>
      <c r="C475" s="23">
        <f t="shared" si="331"/>
        <v>55572</v>
      </c>
      <c r="D475" s="14">
        <f t="shared" si="332"/>
        <v>4417723.100000001</v>
      </c>
      <c r="E475" s="14">
        <f t="shared" si="333"/>
        <v>47.11999999999999</v>
      </c>
      <c r="F475" s="14">
        <f t="shared" si="334"/>
        <v>86.83125000000001</v>
      </c>
      <c r="G475" s="14">
        <f t="shared" si="335"/>
        <v>80.55</v>
      </c>
      <c r="H475" s="14">
        <f t="shared" si="336"/>
        <v>195.29999999999998</v>
      </c>
    </row>
    <row r="476" spans="2:8" ht="12.75">
      <c r="B476" s="14">
        <v>6419.4</v>
      </c>
      <c r="C476" s="23">
        <f t="shared" si="331"/>
        <v>55585</v>
      </c>
      <c r="D476" s="14">
        <f t="shared" si="332"/>
        <v>4423282.800000001</v>
      </c>
      <c r="E476" s="14">
        <f t="shared" si="333"/>
        <v>47.05999999999999</v>
      </c>
      <c r="F476" s="14">
        <f t="shared" si="334"/>
        <v>86.85156250000001</v>
      </c>
      <c r="G476" s="14">
        <f t="shared" si="335"/>
        <v>80.6</v>
      </c>
      <c r="H476" s="14">
        <f t="shared" si="336"/>
        <v>195.39999999999998</v>
      </c>
    </row>
    <row r="477" spans="2:8" ht="12.75">
      <c r="B477" s="14">
        <v>6419.5</v>
      </c>
      <c r="C477" s="23">
        <f t="shared" si="331"/>
        <v>55598</v>
      </c>
      <c r="D477" s="14">
        <f t="shared" si="332"/>
        <v>4428842.500000001</v>
      </c>
      <c r="E477" s="14">
        <f t="shared" si="333"/>
        <v>46.999999999999986</v>
      </c>
      <c r="F477" s="14">
        <f t="shared" si="334"/>
        <v>86.87187500000002</v>
      </c>
      <c r="G477" s="14">
        <f t="shared" si="335"/>
        <v>80.64999999999999</v>
      </c>
      <c r="H477" s="14">
        <f t="shared" si="336"/>
        <v>195.49999999999997</v>
      </c>
    </row>
    <row r="478" spans="2:8" ht="12.75">
      <c r="B478" s="14">
        <v>6419.6</v>
      </c>
      <c r="C478" s="23">
        <f t="shared" si="331"/>
        <v>55611</v>
      </c>
      <c r="D478" s="14">
        <f t="shared" si="332"/>
        <v>4434402.200000001</v>
      </c>
      <c r="E478" s="14">
        <f t="shared" si="333"/>
        <v>46.93999999999998</v>
      </c>
      <c r="F478" s="14">
        <f t="shared" si="334"/>
        <v>86.89218750000002</v>
      </c>
      <c r="G478" s="14">
        <f t="shared" si="335"/>
        <v>80.69999999999999</v>
      </c>
      <c r="H478" s="14">
        <f t="shared" si="336"/>
        <v>195.59999999999997</v>
      </c>
    </row>
    <row r="479" spans="2:8" ht="12.75">
      <c r="B479" s="14">
        <v>6419.7</v>
      </c>
      <c r="C479" s="23">
        <f t="shared" si="331"/>
        <v>55624</v>
      </c>
      <c r="D479" s="14">
        <f t="shared" si="332"/>
        <v>4439961.900000001</v>
      </c>
      <c r="E479" s="14">
        <f t="shared" si="333"/>
        <v>46.87999999999998</v>
      </c>
      <c r="F479" s="14">
        <f t="shared" si="334"/>
        <v>86.91250000000002</v>
      </c>
      <c r="G479" s="14">
        <f t="shared" si="335"/>
        <v>80.74999999999999</v>
      </c>
      <c r="H479" s="14">
        <f t="shared" si="336"/>
        <v>195.69999999999996</v>
      </c>
    </row>
    <row r="480" spans="2:8" ht="12.75">
      <c r="B480" s="14">
        <v>6419.8</v>
      </c>
      <c r="C480" s="23">
        <f t="shared" si="331"/>
        <v>55637</v>
      </c>
      <c r="D480" s="14">
        <f t="shared" si="332"/>
        <v>4445521.6000000015</v>
      </c>
      <c r="E480" s="14">
        <f t="shared" si="333"/>
        <v>46.81999999999998</v>
      </c>
      <c r="F480" s="14">
        <f t="shared" si="334"/>
        <v>86.93281250000003</v>
      </c>
      <c r="G480" s="14">
        <f t="shared" si="335"/>
        <v>80.79999999999998</v>
      </c>
      <c r="H480" s="14">
        <f t="shared" si="336"/>
        <v>195.79999999999995</v>
      </c>
    </row>
    <row r="481" spans="2:8" ht="12.75">
      <c r="B481" s="14">
        <v>6419.9</v>
      </c>
      <c r="C481" s="23">
        <f t="shared" si="331"/>
        <v>55650</v>
      </c>
      <c r="D481" s="14">
        <f t="shared" si="332"/>
        <v>4451081.300000002</v>
      </c>
      <c r="E481" s="14">
        <f t="shared" si="333"/>
        <v>46.75999999999998</v>
      </c>
      <c r="F481" s="14">
        <f t="shared" si="334"/>
        <v>86.95312500000003</v>
      </c>
      <c r="G481" s="14">
        <f t="shared" si="335"/>
        <v>80.84999999999998</v>
      </c>
      <c r="H481" s="14">
        <f t="shared" si="336"/>
        <v>195.89999999999995</v>
      </c>
    </row>
    <row r="482" spans="2:8" ht="12.75">
      <c r="B482" s="14">
        <v>6420</v>
      </c>
      <c r="C482" s="23">
        <v>55663</v>
      </c>
      <c r="D482" s="14">
        <v>4456641</v>
      </c>
      <c r="E482" s="14">
        <v>46.7</v>
      </c>
      <c r="F482" s="14">
        <f>C482/640</f>
        <v>86.9734375</v>
      </c>
      <c r="G482" s="14">
        <v>80.9</v>
      </c>
      <c r="H482" s="15">
        <v>196</v>
      </c>
    </row>
    <row r="483" spans="2:8" ht="12.75">
      <c r="B483" s="14">
        <v>6420.1</v>
      </c>
      <c r="C483" s="23">
        <f aca="true" t="shared" si="337" ref="C483:H483">(C$492-C$482)/10+C482</f>
        <v>55676</v>
      </c>
      <c r="D483" s="14">
        <f t="shared" si="337"/>
        <v>4462213.8</v>
      </c>
      <c r="E483" s="14">
        <f t="shared" si="337"/>
        <v>46.64</v>
      </c>
      <c r="F483" s="14">
        <f t="shared" si="337"/>
        <v>86.99375</v>
      </c>
      <c r="G483" s="14">
        <f t="shared" si="337"/>
        <v>80.98</v>
      </c>
      <c r="H483" s="14">
        <f t="shared" si="337"/>
        <v>196.1</v>
      </c>
    </row>
    <row r="484" spans="2:8" ht="12.75">
      <c r="B484" s="14">
        <v>6420.2</v>
      </c>
      <c r="C484" s="23">
        <f aca="true" t="shared" si="338" ref="C484:C491">(C$492-C$482)/10+C483</f>
        <v>55689</v>
      </c>
      <c r="D484" s="14">
        <f aca="true" t="shared" si="339" ref="D484:D491">(D$492-D$482)/10+D483</f>
        <v>4467786.6</v>
      </c>
      <c r="E484" s="14">
        <f aca="true" t="shared" si="340" ref="E484:E491">(E$492-E$482)/10+E483</f>
        <v>46.58</v>
      </c>
      <c r="F484" s="14">
        <f aca="true" t="shared" si="341" ref="F484:F491">(F$492-F$482)/10+F483</f>
        <v>87.01406250000001</v>
      </c>
      <c r="G484" s="14">
        <f aca="true" t="shared" si="342" ref="G484:G491">(G$492-G$482)/10+G483</f>
        <v>81.06</v>
      </c>
      <c r="H484" s="14">
        <f aca="true" t="shared" si="343" ref="H484:H491">(H$492-H$482)/10+H483</f>
        <v>196.2</v>
      </c>
    </row>
    <row r="485" spans="2:8" ht="12.75">
      <c r="B485" s="14">
        <v>6420.3</v>
      </c>
      <c r="C485" s="23">
        <f t="shared" si="338"/>
        <v>55702</v>
      </c>
      <c r="D485" s="14">
        <f t="shared" si="339"/>
        <v>4473359.399999999</v>
      </c>
      <c r="E485" s="14">
        <f t="shared" si="340"/>
        <v>46.519999999999996</v>
      </c>
      <c r="F485" s="14">
        <f t="shared" si="341"/>
        <v>87.03437500000001</v>
      </c>
      <c r="G485" s="14">
        <f t="shared" si="342"/>
        <v>81.14</v>
      </c>
      <c r="H485" s="14">
        <f t="shared" si="343"/>
        <v>196.29999999999998</v>
      </c>
    </row>
    <row r="486" spans="2:8" ht="12.75">
      <c r="B486" s="14">
        <v>6420.4</v>
      </c>
      <c r="C486" s="23">
        <f t="shared" si="338"/>
        <v>55715</v>
      </c>
      <c r="D486" s="14">
        <f t="shared" si="339"/>
        <v>4478932.199999999</v>
      </c>
      <c r="E486" s="14">
        <f t="shared" si="340"/>
        <v>46.459999999999994</v>
      </c>
      <c r="F486" s="14">
        <f t="shared" si="341"/>
        <v>87.05468750000001</v>
      </c>
      <c r="G486" s="14">
        <f t="shared" si="342"/>
        <v>81.22</v>
      </c>
      <c r="H486" s="14">
        <f t="shared" si="343"/>
        <v>196.39999999999998</v>
      </c>
    </row>
    <row r="487" spans="2:8" ht="12.75">
      <c r="B487" s="14">
        <v>6420.5</v>
      </c>
      <c r="C487" s="23">
        <f t="shared" si="338"/>
        <v>55728</v>
      </c>
      <c r="D487" s="14">
        <f t="shared" si="339"/>
        <v>4484504.999999999</v>
      </c>
      <c r="E487" s="14">
        <f t="shared" si="340"/>
        <v>46.39999999999999</v>
      </c>
      <c r="F487" s="14">
        <f t="shared" si="341"/>
        <v>87.07500000000002</v>
      </c>
      <c r="G487" s="14">
        <f t="shared" si="342"/>
        <v>81.3</v>
      </c>
      <c r="H487" s="14">
        <f t="shared" si="343"/>
        <v>196.49999999999997</v>
      </c>
    </row>
    <row r="488" spans="2:8" ht="12.75">
      <c r="B488" s="14">
        <v>6420.6</v>
      </c>
      <c r="C488" s="23">
        <f t="shared" si="338"/>
        <v>55741</v>
      </c>
      <c r="D488" s="14">
        <f t="shared" si="339"/>
        <v>4490077.799999999</v>
      </c>
      <c r="E488" s="14">
        <f t="shared" si="340"/>
        <v>46.33999999999999</v>
      </c>
      <c r="F488" s="14">
        <f t="shared" si="341"/>
        <v>87.09531250000002</v>
      </c>
      <c r="G488" s="14">
        <f t="shared" si="342"/>
        <v>81.38</v>
      </c>
      <c r="H488" s="14">
        <f t="shared" si="343"/>
        <v>196.59999999999997</v>
      </c>
    </row>
    <row r="489" spans="2:8" ht="12.75">
      <c r="B489" s="14">
        <v>6420.7</v>
      </c>
      <c r="C489" s="23">
        <f t="shared" si="338"/>
        <v>55754</v>
      </c>
      <c r="D489" s="14">
        <f t="shared" si="339"/>
        <v>4495650.599999999</v>
      </c>
      <c r="E489" s="14">
        <f t="shared" si="340"/>
        <v>46.27999999999999</v>
      </c>
      <c r="F489" s="14">
        <f t="shared" si="341"/>
        <v>87.11562500000002</v>
      </c>
      <c r="G489" s="14">
        <f t="shared" si="342"/>
        <v>81.46</v>
      </c>
      <c r="H489" s="14">
        <f t="shared" si="343"/>
        <v>196.69999999999996</v>
      </c>
    </row>
    <row r="490" spans="2:8" ht="12.75">
      <c r="B490" s="14">
        <v>6420.8</v>
      </c>
      <c r="C490" s="23">
        <f t="shared" si="338"/>
        <v>55767</v>
      </c>
      <c r="D490" s="14">
        <f t="shared" si="339"/>
        <v>4501223.3999999985</v>
      </c>
      <c r="E490" s="14">
        <f t="shared" si="340"/>
        <v>46.219999999999985</v>
      </c>
      <c r="F490" s="14">
        <f t="shared" si="341"/>
        <v>87.13593750000003</v>
      </c>
      <c r="G490" s="14">
        <f t="shared" si="342"/>
        <v>81.53999999999999</v>
      </c>
      <c r="H490" s="14">
        <f t="shared" si="343"/>
        <v>196.79999999999995</v>
      </c>
    </row>
    <row r="491" spans="2:8" ht="12.75">
      <c r="B491" s="14">
        <v>6420.9</v>
      </c>
      <c r="C491" s="23">
        <f t="shared" si="338"/>
        <v>55780</v>
      </c>
      <c r="D491" s="14">
        <f t="shared" si="339"/>
        <v>4506796.199999998</v>
      </c>
      <c r="E491" s="14">
        <f t="shared" si="340"/>
        <v>46.15999999999998</v>
      </c>
      <c r="F491" s="14">
        <f t="shared" si="341"/>
        <v>87.15625000000003</v>
      </c>
      <c r="G491" s="14">
        <f t="shared" si="342"/>
        <v>81.61999999999999</v>
      </c>
      <c r="H491" s="14">
        <f t="shared" si="343"/>
        <v>196.89999999999995</v>
      </c>
    </row>
    <row r="492" spans="2:8" ht="12.75">
      <c r="B492" s="14">
        <v>6421</v>
      </c>
      <c r="C492" s="23">
        <v>55793</v>
      </c>
      <c r="D492" s="14">
        <v>4512369</v>
      </c>
      <c r="E492" s="14">
        <v>46.1</v>
      </c>
      <c r="F492" s="14">
        <f>C492/640</f>
        <v>87.1765625</v>
      </c>
      <c r="G492" s="14">
        <v>81.7</v>
      </c>
      <c r="H492" s="14">
        <v>197</v>
      </c>
    </row>
    <row r="493" spans="2:8" ht="12.75">
      <c r="B493" s="14">
        <v>6421.1</v>
      </c>
      <c r="C493" s="23">
        <f aca="true" t="shared" si="344" ref="C493:H493">(C$502-C$492)/10+C492</f>
        <v>55805.9</v>
      </c>
      <c r="D493" s="14">
        <f t="shared" si="344"/>
        <v>4517954.8</v>
      </c>
      <c r="E493" s="14">
        <f t="shared" si="344"/>
        <v>46.050000000000004</v>
      </c>
      <c r="F493" s="14">
        <f t="shared" si="344"/>
        <v>87.19671875</v>
      </c>
      <c r="G493" s="14">
        <f t="shared" si="344"/>
        <v>81.75</v>
      </c>
      <c r="H493" s="14">
        <f t="shared" si="344"/>
        <v>197.1</v>
      </c>
    </row>
    <row r="494" spans="2:8" ht="12.75">
      <c r="B494" s="14">
        <v>6421.2</v>
      </c>
      <c r="C494" s="23">
        <f aca="true" t="shared" si="345" ref="C494:C501">(C$502-C$492)/10+C493</f>
        <v>55818.8</v>
      </c>
      <c r="D494" s="14">
        <f aca="true" t="shared" si="346" ref="D494:D501">(D$502-D$492)/10+D493</f>
        <v>4523540.6</v>
      </c>
      <c r="E494" s="14">
        <f aca="true" t="shared" si="347" ref="E494:E501">(E$502-E$492)/10+E493</f>
        <v>46.00000000000001</v>
      </c>
      <c r="F494" s="14">
        <f aca="true" t="shared" si="348" ref="F494:F501">(F$502-F$492)/10+F493</f>
        <v>87.216875</v>
      </c>
      <c r="G494" s="14">
        <f aca="true" t="shared" si="349" ref="G494:G501">(G$502-G$492)/10+G493</f>
        <v>81.8</v>
      </c>
      <c r="H494" s="14">
        <f aca="true" t="shared" si="350" ref="H494:H501">(H$502-H$492)/10+H493</f>
        <v>197.2</v>
      </c>
    </row>
    <row r="495" spans="2:8" ht="12.75">
      <c r="B495" s="14">
        <v>6421.3</v>
      </c>
      <c r="C495" s="23">
        <f t="shared" si="345"/>
        <v>55831.700000000004</v>
      </c>
      <c r="D495" s="14">
        <f t="shared" si="346"/>
        <v>4529126.399999999</v>
      </c>
      <c r="E495" s="14">
        <f t="shared" si="347"/>
        <v>45.95000000000001</v>
      </c>
      <c r="F495" s="14">
        <f t="shared" si="348"/>
        <v>87.23703125</v>
      </c>
      <c r="G495" s="14">
        <f t="shared" si="349"/>
        <v>81.85</v>
      </c>
      <c r="H495" s="14">
        <f t="shared" si="350"/>
        <v>197.29999999999998</v>
      </c>
    </row>
    <row r="496" spans="2:8" ht="12.75">
      <c r="B496" s="14">
        <v>6421.4</v>
      </c>
      <c r="C496" s="23">
        <f t="shared" si="345"/>
        <v>55844.600000000006</v>
      </c>
      <c r="D496" s="14">
        <f t="shared" si="346"/>
        <v>4534712.199999999</v>
      </c>
      <c r="E496" s="14">
        <f t="shared" si="347"/>
        <v>45.90000000000001</v>
      </c>
      <c r="F496" s="14">
        <f t="shared" si="348"/>
        <v>87.2571875</v>
      </c>
      <c r="G496" s="14">
        <f t="shared" si="349"/>
        <v>81.89999999999999</v>
      </c>
      <c r="H496" s="14">
        <f t="shared" si="350"/>
        <v>197.39999999999998</v>
      </c>
    </row>
    <row r="497" spans="2:8" ht="12.75">
      <c r="B497" s="14">
        <v>6421.5</v>
      </c>
      <c r="C497" s="23">
        <f t="shared" si="345"/>
        <v>55857.50000000001</v>
      </c>
      <c r="D497" s="14">
        <f t="shared" si="346"/>
        <v>4540297.999999999</v>
      </c>
      <c r="E497" s="14">
        <f t="shared" si="347"/>
        <v>45.850000000000016</v>
      </c>
      <c r="F497" s="14">
        <f t="shared" si="348"/>
        <v>87.27734375</v>
      </c>
      <c r="G497" s="14">
        <f t="shared" si="349"/>
        <v>81.94999999999999</v>
      </c>
      <c r="H497" s="14">
        <f t="shared" si="350"/>
        <v>197.49999999999997</v>
      </c>
    </row>
    <row r="498" spans="2:8" ht="12.75">
      <c r="B498" s="14">
        <v>6421.6</v>
      </c>
      <c r="C498" s="23">
        <f t="shared" si="345"/>
        <v>55870.40000000001</v>
      </c>
      <c r="D498" s="14">
        <f t="shared" si="346"/>
        <v>4545883.799999999</v>
      </c>
      <c r="E498" s="14">
        <f t="shared" si="347"/>
        <v>45.80000000000002</v>
      </c>
      <c r="F498" s="14">
        <f t="shared" si="348"/>
        <v>87.2975</v>
      </c>
      <c r="G498" s="14">
        <f t="shared" si="349"/>
        <v>81.99999999999999</v>
      </c>
      <c r="H498" s="14">
        <f t="shared" si="350"/>
        <v>197.59999999999997</v>
      </c>
    </row>
    <row r="499" spans="2:8" ht="12.75">
      <c r="B499" s="14">
        <v>6421.7</v>
      </c>
      <c r="C499" s="23">
        <f t="shared" si="345"/>
        <v>55883.30000000001</v>
      </c>
      <c r="D499" s="14">
        <f t="shared" si="346"/>
        <v>4551469.599999999</v>
      </c>
      <c r="E499" s="14">
        <f t="shared" si="347"/>
        <v>45.75000000000002</v>
      </c>
      <c r="F499" s="14">
        <f t="shared" si="348"/>
        <v>87.31765625</v>
      </c>
      <c r="G499" s="14">
        <f t="shared" si="349"/>
        <v>82.04999999999998</v>
      </c>
      <c r="H499" s="14">
        <f t="shared" si="350"/>
        <v>197.69999999999996</v>
      </c>
    </row>
    <row r="500" spans="2:8" ht="12.75">
      <c r="B500" s="14">
        <v>6421.8</v>
      </c>
      <c r="C500" s="23">
        <f t="shared" si="345"/>
        <v>55896.20000000001</v>
      </c>
      <c r="D500" s="14">
        <f t="shared" si="346"/>
        <v>4557055.3999999985</v>
      </c>
      <c r="E500" s="14">
        <f t="shared" si="347"/>
        <v>45.700000000000024</v>
      </c>
      <c r="F500" s="14">
        <f t="shared" si="348"/>
        <v>87.3378125</v>
      </c>
      <c r="G500" s="14">
        <f t="shared" si="349"/>
        <v>82.09999999999998</v>
      </c>
      <c r="H500" s="14">
        <f t="shared" si="350"/>
        <v>197.79999999999995</v>
      </c>
    </row>
    <row r="501" spans="2:8" ht="12.75">
      <c r="B501" s="14">
        <v>6421.9</v>
      </c>
      <c r="C501" s="23">
        <f t="shared" si="345"/>
        <v>55909.10000000001</v>
      </c>
      <c r="D501" s="14">
        <f t="shared" si="346"/>
        <v>4562641.199999998</v>
      </c>
      <c r="E501" s="14">
        <f t="shared" si="347"/>
        <v>45.65000000000003</v>
      </c>
      <c r="F501" s="14">
        <f t="shared" si="348"/>
        <v>87.35796875</v>
      </c>
      <c r="G501" s="14">
        <f t="shared" si="349"/>
        <v>82.14999999999998</v>
      </c>
      <c r="H501" s="14">
        <f t="shared" si="350"/>
        <v>197.89999999999995</v>
      </c>
    </row>
    <row r="502" spans="2:8" ht="12.75">
      <c r="B502" s="14">
        <v>6422</v>
      </c>
      <c r="C502" s="23">
        <v>55922</v>
      </c>
      <c r="D502" s="14">
        <v>4568227</v>
      </c>
      <c r="E502" s="14">
        <v>45.6</v>
      </c>
      <c r="F502" s="14">
        <f>C502/640</f>
        <v>87.378125</v>
      </c>
      <c r="G502" s="14">
        <v>82.2</v>
      </c>
      <c r="H502" s="15">
        <v>198</v>
      </c>
    </row>
    <row r="503" spans="2:8" ht="12.75">
      <c r="B503" s="14">
        <v>6422.1</v>
      </c>
      <c r="C503" s="23">
        <f aca="true" t="shared" si="351" ref="C503:H503">(C$512-C$502)/10+C502</f>
        <v>55935</v>
      </c>
      <c r="D503" s="14">
        <f t="shared" si="351"/>
        <v>4573825.7</v>
      </c>
      <c r="E503" s="14">
        <f t="shared" si="351"/>
        <v>45.54</v>
      </c>
      <c r="F503" s="14">
        <f t="shared" si="351"/>
        <v>87.3984375</v>
      </c>
      <c r="G503" s="14">
        <f t="shared" si="351"/>
        <v>82.28</v>
      </c>
      <c r="H503" s="14">
        <f t="shared" si="351"/>
        <v>198.1</v>
      </c>
    </row>
    <row r="504" spans="2:8" ht="12.75">
      <c r="B504" s="14">
        <v>6422.2</v>
      </c>
      <c r="C504" s="23">
        <f aca="true" t="shared" si="352" ref="C504:C511">(C$512-C$502)/10+C503</f>
        <v>55948</v>
      </c>
      <c r="D504" s="14">
        <f aca="true" t="shared" si="353" ref="D504:D511">(D$512-D$502)/10+D503</f>
        <v>4579424.4</v>
      </c>
      <c r="E504" s="14">
        <f aca="true" t="shared" si="354" ref="E504:E511">(E$512-E$502)/10+E503</f>
        <v>45.48</v>
      </c>
      <c r="F504" s="14">
        <f aca="true" t="shared" si="355" ref="F504:F511">(F$512-F$502)/10+F503</f>
        <v>87.41875</v>
      </c>
      <c r="G504" s="14">
        <f aca="true" t="shared" si="356" ref="G504:G511">(G$512-G$502)/10+G503</f>
        <v>82.36</v>
      </c>
      <c r="H504" s="14">
        <f aca="true" t="shared" si="357" ref="H504:H511">(H$512-H$502)/10+H503</f>
        <v>198.2</v>
      </c>
    </row>
    <row r="505" spans="2:8" ht="12.75">
      <c r="B505" s="14">
        <v>6422.3</v>
      </c>
      <c r="C505" s="23">
        <f t="shared" si="352"/>
        <v>55961</v>
      </c>
      <c r="D505" s="14">
        <f t="shared" si="353"/>
        <v>4585023.100000001</v>
      </c>
      <c r="E505" s="14">
        <f t="shared" si="354"/>
        <v>45.419999999999995</v>
      </c>
      <c r="F505" s="14">
        <f t="shared" si="355"/>
        <v>87.4390625</v>
      </c>
      <c r="G505" s="14">
        <f t="shared" si="356"/>
        <v>82.44</v>
      </c>
      <c r="H505" s="14">
        <f t="shared" si="357"/>
        <v>198.29999999999998</v>
      </c>
    </row>
    <row r="506" spans="2:8" ht="12.75">
      <c r="B506" s="14">
        <v>6422.4</v>
      </c>
      <c r="C506" s="23">
        <f t="shared" si="352"/>
        <v>55974</v>
      </c>
      <c r="D506" s="14">
        <f t="shared" si="353"/>
        <v>4590621.800000001</v>
      </c>
      <c r="E506" s="14">
        <f t="shared" si="354"/>
        <v>45.35999999999999</v>
      </c>
      <c r="F506" s="14">
        <f t="shared" si="355"/>
        <v>87.45937500000001</v>
      </c>
      <c r="G506" s="14">
        <f t="shared" si="356"/>
        <v>82.52</v>
      </c>
      <c r="H506" s="14">
        <f t="shared" si="357"/>
        <v>198.39999999999998</v>
      </c>
    </row>
    <row r="507" spans="2:8" ht="12.75">
      <c r="B507" s="14">
        <v>6422.5</v>
      </c>
      <c r="C507" s="23">
        <f t="shared" si="352"/>
        <v>55987</v>
      </c>
      <c r="D507" s="14">
        <f t="shared" si="353"/>
        <v>4596220.500000001</v>
      </c>
      <c r="E507" s="14">
        <f t="shared" si="354"/>
        <v>45.29999999999999</v>
      </c>
      <c r="F507" s="14">
        <f t="shared" si="355"/>
        <v>87.47968750000001</v>
      </c>
      <c r="G507" s="14">
        <f t="shared" si="356"/>
        <v>82.6</v>
      </c>
      <c r="H507" s="14">
        <f t="shared" si="357"/>
        <v>198.49999999999997</v>
      </c>
    </row>
    <row r="508" spans="2:8" ht="12.75">
      <c r="B508" s="14">
        <v>6422.6</v>
      </c>
      <c r="C508" s="23">
        <f t="shared" si="352"/>
        <v>56000</v>
      </c>
      <c r="D508" s="14">
        <f t="shared" si="353"/>
        <v>4601819.200000001</v>
      </c>
      <c r="E508" s="14">
        <f t="shared" si="354"/>
        <v>45.23999999999999</v>
      </c>
      <c r="F508" s="14">
        <f t="shared" si="355"/>
        <v>87.50000000000001</v>
      </c>
      <c r="G508" s="14">
        <f t="shared" si="356"/>
        <v>82.67999999999999</v>
      </c>
      <c r="H508" s="14">
        <f t="shared" si="357"/>
        <v>198.59999999999997</v>
      </c>
    </row>
    <row r="509" spans="2:8" ht="12.75">
      <c r="B509" s="14">
        <v>6422.7</v>
      </c>
      <c r="C509" s="23">
        <f t="shared" si="352"/>
        <v>56013</v>
      </c>
      <c r="D509" s="14">
        <f t="shared" si="353"/>
        <v>4607417.900000001</v>
      </c>
      <c r="E509" s="14">
        <f t="shared" si="354"/>
        <v>45.179999999999986</v>
      </c>
      <c r="F509" s="14">
        <f t="shared" si="355"/>
        <v>87.52031250000002</v>
      </c>
      <c r="G509" s="14">
        <f t="shared" si="356"/>
        <v>82.75999999999999</v>
      </c>
      <c r="H509" s="14">
        <f t="shared" si="357"/>
        <v>198.69999999999996</v>
      </c>
    </row>
    <row r="510" spans="2:8" ht="12.75">
      <c r="B510" s="14">
        <v>6422.8</v>
      </c>
      <c r="C510" s="23">
        <f t="shared" si="352"/>
        <v>56026</v>
      </c>
      <c r="D510" s="14">
        <f t="shared" si="353"/>
        <v>4613016.6000000015</v>
      </c>
      <c r="E510" s="14">
        <f t="shared" si="354"/>
        <v>45.11999999999998</v>
      </c>
      <c r="F510" s="14">
        <f t="shared" si="355"/>
        <v>87.54062500000002</v>
      </c>
      <c r="G510" s="14">
        <f t="shared" si="356"/>
        <v>82.83999999999999</v>
      </c>
      <c r="H510" s="14">
        <f t="shared" si="357"/>
        <v>198.79999999999995</v>
      </c>
    </row>
    <row r="511" spans="2:8" ht="12.75">
      <c r="B511" s="14">
        <v>6422.9</v>
      </c>
      <c r="C511" s="23">
        <f t="shared" si="352"/>
        <v>56039</v>
      </c>
      <c r="D511" s="14">
        <f t="shared" si="353"/>
        <v>4618615.300000002</v>
      </c>
      <c r="E511" s="14">
        <f t="shared" si="354"/>
        <v>45.05999999999998</v>
      </c>
      <c r="F511" s="14">
        <f t="shared" si="355"/>
        <v>87.56093750000002</v>
      </c>
      <c r="G511" s="14">
        <f t="shared" si="356"/>
        <v>82.91999999999999</v>
      </c>
      <c r="H511" s="14">
        <f t="shared" si="357"/>
        <v>198.89999999999995</v>
      </c>
    </row>
    <row r="512" spans="2:8" ht="12.75">
      <c r="B512" s="14">
        <v>6423</v>
      </c>
      <c r="C512" s="23">
        <v>56052</v>
      </c>
      <c r="D512" s="14">
        <v>4624214</v>
      </c>
      <c r="E512" s="14">
        <v>45</v>
      </c>
      <c r="F512" s="14">
        <f>C512/640</f>
        <v>87.58125</v>
      </c>
      <c r="G512" s="14">
        <v>83</v>
      </c>
      <c r="H512" s="14">
        <v>199</v>
      </c>
    </row>
    <row r="513" spans="2:8" ht="12.75">
      <c r="B513" s="14">
        <v>6423.1</v>
      </c>
      <c r="C513" s="23">
        <f aca="true" t="shared" si="358" ref="C513:H513">(C$522-C$512)/10+C512</f>
        <v>56065</v>
      </c>
      <c r="D513" s="14">
        <f t="shared" si="358"/>
        <v>4629825.7</v>
      </c>
      <c r="E513" s="14">
        <f t="shared" si="358"/>
        <v>44.94</v>
      </c>
      <c r="F513" s="14">
        <f t="shared" si="358"/>
        <v>87.6015625</v>
      </c>
      <c r="G513" s="14">
        <f t="shared" si="358"/>
        <v>83.07</v>
      </c>
      <c r="H513" s="14">
        <f t="shared" si="358"/>
        <v>199.1</v>
      </c>
    </row>
    <row r="514" spans="2:8" ht="12.75">
      <c r="B514" s="14">
        <v>6423.2</v>
      </c>
      <c r="C514" s="23">
        <f aca="true" t="shared" si="359" ref="C514:C521">(C$522-C$512)/10+C513</f>
        <v>56078</v>
      </c>
      <c r="D514" s="14">
        <f aca="true" t="shared" si="360" ref="D514:D521">(D$522-D$512)/10+D513</f>
        <v>4635437.4</v>
      </c>
      <c r="E514" s="14">
        <f aca="true" t="shared" si="361" ref="E514:E521">(E$522-E$512)/10+E513</f>
        <v>44.879999999999995</v>
      </c>
      <c r="F514" s="14">
        <f aca="true" t="shared" si="362" ref="F514:F521">(F$522-F$512)/10+F513</f>
        <v>87.621875</v>
      </c>
      <c r="G514" s="14">
        <f aca="true" t="shared" si="363" ref="G514:G521">(G$522-G$512)/10+G513</f>
        <v>83.13999999999999</v>
      </c>
      <c r="H514" s="14">
        <f aca="true" t="shared" si="364" ref="H514:H521">(H$522-H$512)/10+H513</f>
        <v>199.2</v>
      </c>
    </row>
    <row r="515" spans="2:8" ht="12.75">
      <c r="B515" s="14">
        <v>6423.3</v>
      </c>
      <c r="C515" s="23">
        <f t="shared" si="359"/>
        <v>56091</v>
      </c>
      <c r="D515" s="14">
        <f t="shared" si="360"/>
        <v>4641049.100000001</v>
      </c>
      <c r="E515" s="14">
        <f t="shared" si="361"/>
        <v>44.81999999999999</v>
      </c>
      <c r="F515" s="14">
        <f t="shared" si="362"/>
        <v>87.6421875</v>
      </c>
      <c r="G515" s="14">
        <f t="shared" si="363"/>
        <v>83.20999999999998</v>
      </c>
      <c r="H515" s="14">
        <f t="shared" si="364"/>
        <v>199.29999999999998</v>
      </c>
    </row>
    <row r="516" spans="2:8" ht="12.75">
      <c r="B516" s="14">
        <v>6423.4</v>
      </c>
      <c r="C516" s="23">
        <f t="shared" si="359"/>
        <v>56104</v>
      </c>
      <c r="D516" s="14">
        <f t="shared" si="360"/>
        <v>4646660.800000001</v>
      </c>
      <c r="E516" s="14">
        <f t="shared" si="361"/>
        <v>44.75999999999999</v>
      </c>
      <c r="F516" s="14">
        <f t="shared" si="362"/>
        <v>87.66250000000001</v>
      </c>
      <c r="G516" s="14">
        <f t="shared" si="363"/>
        <v>83.27999999999997</v>
      </c>
      <c r="H516" s="14">
        <f t="shared" si="364"/>
        <v>199.39999999999998</v>
      </c>
    </row>
    <row r="517" spans="2:8" ht="12.75">
      <c r="B517" s="14">
        <v>6423.5</v>
      </c>
      <c r="C517" s="23">
        <f t="shared" si="359"/>
        <v>56117</v>
      </c>
      <c r="D517" s="14">
        <f t="shared" si="360"/>
        <v>4652272.500000001</v>
      </c>
      <c r="E517" s="14">
        <f t="shared" si="361"/>
        <v>44.69999999999999</v>
      </c>
      <c r="F517" s="14">
        <f t="shared" si="362"/>
        <v>87.68281250000001</v>
      </c>
      <c r="G517" s="14">
        <f t="shared" si="363"/>
        <v>83.34999999999997</v>
      </c>
      <c r="H517" s="14">
        <f t="shared" si="364"/>
        <v>199.49999999999997</v>
      </c>
    </row>
    <row r="518" spans="2:8" ht="12.75">
      <c r="B518" s="14">
        <v>6423.6</v>
      </c>
      <c r="C518" s="23">
        <f t="shared" si="359"/>
        <v>56130</v>
      </c>
      <c r="D518" s="14">
        <f t="shared" si="360"/>
        <v>4657884.200000001</v>
      </c>
      <c r="E518" s="14">
        <f t="shared" si="361"/>
        <v>44.639999999999986</v>
      </c>
      <c r="F518" s="14">
        <f t="shared" si="362"/>
        <v>87.70312500000001</v>
      </c>
      <c r="G518" s="14">
        <f t="shared" si="363"/>
        <v>83.41999999999996</v>
      </c>
      <c r="H518" s="14">
        <f t="shared" si="364"/>
        <v>199.59999999999997</v>
      </c>
    </row>
    <row r="519" spans="2:8" ht="12.75">
      <c r="B519" s="14">
        <v>6423.7</v>
      </c>
      <c r="C519" s="23">
        <f t="shared" si="359"/>
        <v>56143</v>
      </c>
      <c r="D519" s="14">
        <f t="shared" si="360"/>
        <v>4663495.900000001</v>
      </c>
      <c r="E519" s="14">
        <f t="shared" si="361"/>
        <v>44.579999999999984</v>
      </c>
      <c r="F519" s="14">
        <f t="shared" si="362"/>
        <v>87.72343750000002</v>
      </c>
      <c r="G519" s="14">
        <f t="shared" si="363"/>
        <v>83.48999999999995</v>
      </c>
      <c r="H519" s="14">
        <f t="shared" si="364"/>
        <v>199.69999999999996</v>
      </c>
    </row>
    <row r="520" spans="2:8" ht="12.75">
      <c r="B520" s="14">
        <v>6423.8</v>
      </c>
      <c r="C520" s="23">
        <f t="shared" si="359"/>
        <v>56156</v>
      </c>
      <c r="D520" s="14">
        <f t="shared" si="360"/>
        <v>4669107.6000000015</v>
      </c>
      <c r="E520" s="14">
        <f t="shared" si="361"/>
        <v>44.51999999999998</v>
      </c>
      <c r="F520" s="14">
        <f t="shared" si="362"/>
        <v>87.74375000000002</v>
      </c>
      <c r="G520" s="14">
        <f t="shared" si="363"/>
        <v>83.55999999999995</v>
      </c>
      <c r="H520" s="14">
        <f t="shared" si="364"/>
        <v>199.79999999999995</v>
      </c>
    </row>
    <row r="521" spans="2:8" ht="12.75">
      <c r="B521" s="14">
        <v>6423.9</v>
      </c>
      <c r="C521" s="23">
        <f t="shared" si="359"/>
        <v>56169</v>
      </c>
      <c r="D521" s="14">
        <f t="shared" si="360"/>
        <v>4674719.300000002</v>
      </c>
      <c r="E521" s="14">
        <f t="shared" si="361"/>
        <v>44.45999999999998</v>
      </c>
      <c r="F521" s="14">
        <f t="shared" si="362"/>
        <v>87.76406250000002</v>
      </c>
      <c r="G521" s="14">
        <f t="shared" si="363"/>
        <v>83.62999999999994</v>
      </c>
      <c r="H521" s="14">
        <f t="shared" si="364"/>
        <v>199.89999999999995</v>
      </c>
    </row>
    <row r="522" spans="2:8" ht="12.75">
      <c r="B522" s="14">
        <v>6424</v>
      </c>
      <c r="C522" s="23">
        <v>56182</v>
      </c>
      <c r="D522" s="14">
        <v>4680331</v>
      </c>
      <c r="E522" s="14">
        <v>44.4</v>
      </c>
      <c r="F522" s="14">
        <f>C522/640</f>
        <v>87.784375</v>
      </c>
      <c r="G522" s="14">
        <v>83.7</v>
      </c>
      <c r="H522" s="15">
        <v>200</v>
      </c>
    </row>
    <row r="523" spans="2:8" ht="12.75">
      <c r="B523" s="14">
        <v>6424.1</v>
      </c>
      <c r="C523" s="23">
        <f aca="true" t="shared" si="365" ref="C523:H523">(C$532-C$522)/10+C522</f>
        <v>56195</v>
      </c>
      <c r="D523" s="14">
        <f t="shared" si="365"/>
        <v>4685955.7</v>
      </c>
      <c r="E523" s="14">
        <f t="shared" si="365"/>
        <v>44.35</v>
      </c>
      <c r="F523" s="14">
        <f t="shared" si="365"/>
        <v>87.8046875</v>
      </c>
      <c r="G523" s="14">
        <f t="shared" si="365"/>
        <v>83.76</v>
      </c>
      <c r="H523" s="14">
        <f t="shared" si="365"/>
        <v>200.1</v>
      </c>
    </row>
    <row r="524" spans="2:8" ht="12.75">
      <c r="B524" s="14">
        <v>6424.2</v>
      </c>
      <c r="C524" s="23">
        <f aca="true" t="shared" si="366" ref="C524:C531">(C$532-C$522)/10+C523</f>
        <v>56208</v>
      </c>
      <c r="D524" s="14">
        <f aca="true" t="shared" si="367" ref="D524:D531">(D$532-D$522)/10+D523</f>
        <v>4691580.4</v>
      </c>
      <c r="E524" s="14">
        <f aca="true" t="shared" si="368" ref="E524:E531">(E$532-E$522)/10+E523</f>
        <v>44.300000000000004</v>
      </c>
      <c r="F524" s="14">
        <f aca="true" t="shared" si="369" ref="F524:F531">(F$532-F$522)/10+F523</f>
        <v>87.825</v>
      </c>
      <c r="G524" s="14">
        <f aca="true" t="shared" si="370" ref="G524:G531">(G$532-G$522)/10+G523</f>
        <v>83.82000000000001</v>
      </c>
      <c r="H524" s="14">
        <f aca="true" t="shared" si="371" ref="H524:H531">(H$532-H$522)/10+H523</f>
        <v>200.2</v>
      </c>
    </row>
    <row r="525" spans="2:8" ht="12.75">
      <c r="B525" s="14">
        <v>6424.3</v>
      </c>
      <c r="C525" s="23">
        <f t="shared" si="366"/>
        <v>56221</v>
      </c>
      <c r="D525" s="14">
        <f t="shared" si="367"/>
        <v>4697205.100000001</v>
      </c>
      <c r="E525" s="14">
        <f t="shared" si="368"/>
        <v>44.25000000000001</v>
      </c>
      <c r="F525" s="14">
        <f t="shared" si="369"/>
        <v>87.8453125</v>
      </c>
      <c r="G525" s="14">
        <f t="shared" si="370"/>
        <v>83.88000000000001</v>
      </c>
      <c r="H525" s="14">
        <f t="shared" si="371"/>
        <v>200.29999999999998</v>
      </c>
    </row>
    <row r="526" spans="2:8" ht="12.75">
      <c r="B526" s="14">
        <v>6424.4</v>
      </c>
      <c r="C526" s="23">
        <f t="shared" si="366"/>
        <v>56234</v>
      </c>
      <c r="D526" s="14">
        <f t="shared" si="367"/>
        <v>4702829.800000001</v>
      </c>
      <c r="E526" s="14">
        <f t="shared" si="368"/>
        <v>44.20000000000001</v>
      </c>
      <c r="F526" s="14">
        <f t="shared" si="369"/>
        <v>87.86562500000001</v>
      </c>
      <c r="G526" s="14">
        <f t="shared" si="370"/>
        <v>83.94000000000001</v>
      </c>
      <c r="H526" s="14">
        <f t="shared" si="371"/>
        <v>200.39999999999998</v>
      </c>
    </row>
    <row r="527" spans="2:8" ht="12.75">
      <c r="B527" s="14">
        <v>6424.5</v>
      </c>
      <c r="C527" s="23">
        <f t="shared" si="366"/>
        <v>56247</v>
      </c>
      <c r="D527" s="14">
        <f t="shared" si="367"/>
        <v>4708454.500000001</v>
      </c>
      <c r="E527" s="14">
        <f t="shared" si="368"/>
        <v>44.15000000000001</v>
      </c>
      <c r="F527" s="14">
        <f t="shared" si="369"/>
        <v>87.88593750000001</v>
      </c>
      <c r="G527" s="14">
        <f t="shared" si="370"/>
        <v>84.00000000000001</v>
      </c>
      <c r="H527" s="14">
        <f t="shared" si="371"/>
        <v>200.49999999999997</v>
      </c>
    </row>
    <row r="528" spans="2:8" ht="12.75">
      <c r="B528" s="14">
        <v>6424.6</v>
      </c>
      <c r="C528" s="23">
        <f t="shared" si="366"/>
        <v>56260</v>
      </c>
      <c r="D528" s="14">
        <f t="shared" si="367"/>
        <v>4714079.200000001</v>
      </c>
      <c r="E528" s="14">
        <f t="shared" si="368"/>
        <v>44.100000000000016</v>
      </c>
      <c r="F528" s="14">
        <f t="shared" si="369"/>
        <v>87.90625000000001</v>
      </c>
      <c r="G528" s="14">
        <f t="shared" si="370"/>
        <v>84.06000000000002</v>
      </c>
      <c r="H528" s="14">
        <f t="shared" si="371"/>
        <v>200.59999999999997</v>
      </c>
    </row>
    <row r="529" spans="2:8" ht="12.75">
      <c r="B529" s="14">
        <v>6424.7</v>
      </c>
      <c r="C529" s="23">
        <f t="shared" si="366"/>
        <v>56273</v>
      </c>
      <c r="D529" s="14">
        <f t="shared" si="367"/>
        <v>4719703.900000001</v>
      </c>
      <c r="E529" s="14">
        <f t="shared" si="368"/>
        <v>44.05000000000002</v>
      </c>
      <c r="F529" s="14">
        <f t="shared" si="369"/>
        <v>87.92656250000002</v>
      </c>
      <c r="G529" s="14">
        <f t="shared" si="370"/>
        <v>84.12000000000002</v>
      </c>
      <c r="H529" s="14">
        <f t="shared" si="371"/>
        <v>200.69999999999996</v>
      </c>
    </row>
    <row r="530" spans="2:8" ht="12.75">
      <c r="B530" s="14">
        <v>6424.8</v>
      </c>
      <c r="C530" s="23">
        <f t="shared" si="366"/>
        <v>56286</v>
      </c>
      <c r="D530" s="14">
        <f t="shared" si="367"/>
        <v>4725328.6000000015</v>
      </c>
      <c r="E530" s="14">
        <f t="shared" si="368"/>
        <v>44.00000000000002</v>
      </c>
      <c r="F530" s="14">
        <f t="shared" si="369"/>
        <v>87.94687500000002</v>
      </c>
      <c r="G530" s="14">
        <f t="shared" si="370"/>
        <v>84.18000000000002</v>
      </c>
      <c r="H530" s="14">
        <f t="shared" si="371"/>
        <v>200.79999999999995</v>
      </c>
    </row>
    <row r="531" spans="2:8" ht="12.75">
      <c r="B531" s="14">
        <v>6424.9</v>
      </c>
      <c r="C531" s="23">
        <f t="shared" si="366"/>
        <v>56299</v>
      </c>
      <c r="D531" s="14">
        <f t="shared" si="367"/>
        <v>4730953.300000002</v>
      </c>
      <c r="E531" s="14">
        <f t="shared" si="368"/>
        <v>43.950000000000024</v>
      </c>
      <c r="F531" s="14">
        <f t="shared" si="369"/>
        <v>87.96718750000002</v>
      </c>
      <c r="G531" s="14">
        <f t="shared" si="370"/>
        <v>84.24000000000002</v>
      </c>
      <c r="H531" s="14">
        <f t="shared" si="371"/>
        <v>200.89999999999995</v>
      </c>
    </row>
    <row r="532" spans="2:8" ht="12.75">
      <c r="B532" s="14">
        <v>6425</v>
      </c>
      <c r="C532" s="23">
        <v>56312</v>
      </c>
      <c r="D532" s="14">
        <v>4736578</v>
      </c>
      <c r="E532" s="14">
        <v>43.9</v>
      </c>
      <c r="F532" s="14">
        <f>C532/640</f>
        <v>87.9875</v>
      </c>
      <c r="G532" s="14">
        <v>84.3</v>
      </c>
      <c r="H532" s="14">
        <v>201</v>
      </c>
    </row>
    <row r="533" spans="2:8" ht="12.75">
      <c r="B533" s="14">
        <v>6425.1</v>
      </c>
      <c r="C533" s="23">
        <f aca="true" t="shared" si="372" ref="C533:H533">(C$542-C$532)/10+C532</f>
        <v>56324.9</v>
      </c>
      <c r="D533" s="14">
        <f t="shared" si="372"/>
        <v>4742215.6</v>
      </c>
      <c r="E533" s="14">
        <f t="shared" si="372"/>
        <v>43.85</v>
      </c>
      <c r="F533" s="14">
        <f t="shared" si="372"/>
        <v>88.00765625</v>
      </c>
      <c r="G533" s="14">
        <f t="shared" si="372"/>
        <v>84.35</v>
      </c>
      <c r="H533" s="14">
        <f t="shared" si="372"/>
        <v>201.1</v>
      </c>
    </row>
    <row r="534" spans="2:8" ht="12.75">
      <c r="B534" s="14">
        <v>6425.2</v>
      </c>
      <c r="C534" s="23">
        <f aca="true" t="shared" si="373" ref="C534:C541">(C$542-C$532)/10+C533</f>
        <v>56337.8</v>
      </c>
      <c r="D534" s="14">
        <f aca="true" t="shared" si="374" ref="D534:D541">(D$542-D$532)/10+D533</f>
        <v>4747853.199999999</v>
      </c>
      <c r="E534" s="14">
        <f aca="true" t="shared" si="375" ref="E534:E541">(E$542-E$532)/10+E533</f>
        <v>43.800000000000004</v>
      </c>
      <c r="F534" s="14">
        <f aca="true" t="shared" si="376" ref="F534:F541">(F$542-F$532)/10+F533</f>
        <v>88.0278125</v>
      </c>
      <c r="G534" s="14">
        <f aca="true" t="shared" si="377" ref="G534:G541">(G$542-G$532)/10+G533</f>
        <v>84.39999999999999</v>
      </c>
      <c r="H534" s="14">
        <f aca="true" t="shared" si="378" ref="H534:H541">(H$542-H$532)/10+H533</f>
        <v>201.2</v>
      </c>
    </row>
    <row r="535" spans="2:8" ht="12.75">
      <c r="B535" s="14">
        <v>6425.3</v>
      </c>
      <c r="C535" s="23">
        <f t="shared" si="373"/>
        <v>56350.700000000004</v>
      </c>
      <c r="D535" s="14">
        <f t="shared" si="374"/>
        <v>4753490.799999999</v>
      </c>
      <c r="E535" s="14">
        <f t="shared" si="375"/>
        <v>43.75000000000001</v>
      </c>
      <c r="F535" s="14">
        <f t="shared" si="376"/>
        <v>88.04796875</v>
      </c>
      <c r="G535" s="14">
        <f t="shared" si="377"/>
        <v>84.44999999999999</v>
      </c>
      <c r="H535" s="14">
        <f t="shared" si="378"/>
        <v>201.29999999999998</v>
      </c>
    </row>
    <row r="536" spans="2:8" ht="12.75">
      <c r="B536" s="14">
        <v>6425.4</v>
      </c>
      <c r="C536" s="23">
        <f t="shared" si="373"/>
        <v>56363.600000000006</v>
      </c>
      <c r="D536" s="14">
        <f t="shared" si="374"/>
        <v>4759128.3999999985</v>
      </c>
      <c r="E536" s="14">
        <f t="shared" si="375"/>
        <v>43.70000000000001</v>
      </c>
      <c r="F536" s="14">
        <f t="shared" si="376"/>
        <v>88.068125</v>
      </c>
      <c r="G536" s="14">
        <f t="shared" si="377"/>
        <v>84.49999999999999</v>
      </c>
      <c r="H536" s="14">
        <f t="shared" si="378"/>
        <v>201.39999999999998</v>
      </c>
    </row>
    <row r="537" spans="2:8" ht="12.75">
      <c r="B537" s="14">
        <v>6425.5</v>
      </c>
      <c r="C537" s="23">
        <f t="shared" si="373"/>
        <v>56376.50000000001</v>
      </c>
      <c r="D537" s="14">
        <f t="shared" si="374"/>
        <v>4764765.999999998</v>
      </c>
      <c r="E537" s="14">
        <f t="shared" si="375"/>
        <v>43.65000000000001</v>
      </c>
      <c r="F537" s="14">
        <f t="shared" si="376"/>
        <v>88.08828125</v>
      </c>
      <c r="G537" s="14">
        <f t="shared" si="377"/>
        <v>84.54999999999998</v>
      </c>
      <c r="H537" s="14">
        <f t="shared" si="378"/>
        <v>201.49999999999997</v>
      </c>
    </row>
    <row r="538" spans="2:8" ht="12.75">
      <c r="B538" s="14">
        <v>6425.6</v>
      </c>
      <c r="C538" s="23">
        <f t="shared" si="373"/>
        <v>56389.40000000001</v>
      </c>
      <c r="D538" s="14">
        <f t="shared" si="374"/>
        <v>4770403.599999998</v>
      </c>
      <c r="E538" s="14">
        <f t="shared" si="375"/>
        <v>43.600000000000016</v>
      </c>
      <c r="F538" s="14">
        <f t="shared" si="376"/>
        <v>88.1084375</v>
      </c>
      <c r="G538" s="14">
        <f t="shared" si="377"/>
        <v>84.59999999999998</v>
      </c>
      <c r="H538" s="14">
        <f t="shared" si="378"/>
        <v>201.59999999999997</v>
      </c>
    </row>
    <row r="539" spans="2:8" ht="12.75">
      <c r="B539" s="14">
        <v>6425.7</v>
      </c>
      <c r="C539" s="23">
        <f t="shared" si="373"/>
        <v>56402.30000000001</v>
      </c>
      <c r="D539" s="14">
        <f t="shared" si="374"/>
        <v>4776041.199999997</v>
      </c>
      <c r="E539" s="14">
        <f t="shared" si="375"/>
        <v>43.55000000000002</v>
      </c>
      <c r="F539" s="14">
        <f t="shared" si="376"/>
        <v>88.12859375</v>
      </c>
      <c r="G539" s="14">
        <f t="shared" si="377"/>
        <v>84.64999999999998</v>
      </c>
      <c r="H539" s="14">
        <f t="shared" si="378"/>
        <v>201.69999999999996</v>
      </c>
    </row>
    <row r="540" spans="2:8" ht="12.75">
      <c r="B540" s="14">
        <v>6425.8</v>
      </c>
      <c r="C540" s="23">
        <f t="shared" si="373"/>
        <v>56415.20000000001</v>
      </c>
      <c r="D540" s="14">
        <f t="shared" si="374"/>
        <v>4781678.799999997</v>
      </c>
      <c r="E540" s="14">
        <f t="shared" si="375"/>
        <v>43.50000000000002</v>
      </c>
      <c r="F540" s="14">
        <f t="shared" si="376"/>
        <v>88.14874999999999</v>
      </c>
      <c r="G540" s="14">
        <f t="shared" si="377"/>
        <v>84.69999999999997</v>
      </c>
      <c r="H540" s="14">
        <f t="shared" si="378"/>
        <v>201.79999999999995</v>
      </c>
    </row>
    <row r="541" spans="2:8" ht="12.75">
      <c r="B541" s="14">
        <v>6425.9</v>
      </c>
      <c r="C541" s="23">
        <f t="shared" si="373"/>
        <v>56428.10000000001</v>
      </c>
      <c r="D541" s="14">
        <f t="shared" si="374"/>
        <v>4787316.399999997</v>
      </c>
      <c r="E541" s="14">
        <f t="shared" si="375"/>
        <v>43.450000000000024</v>
      </c>
      <c r="F541" s="14">
        <f t="shared" si="376"/>
        <v>88.16890624999999</v>
      </c>
      <c r="G541" s="14">
        <f t="shared" si="377"/>
        <v>84.74999999999997</v>
      </c>
      <c r="H541" s="14">
        <f t="shared" si="378"/>
        <v>201.89999999999995</v>
      </c>
    </row>
    <row r="542" spans="2:8" ht="12.75">
      <c r="B542" s="14">
        <v>6426</v>
      </c>
      <c r="C542" s="23">
        <v>56441</v>
      </c>
      <c r="D542" s="14">
        <v>4792954</v>
      </c>
      <c r="E542" s="14">
        <v>43.4</v>
      </c>
      <c r="F542" s="14">
        <f>C542/640</f>
        <v>88.1890625</v>
      </c>
      <c r="G542" s="14">
        <v>84.8</v>
      </c>
      <c r="H542" s="15">
        <v>202</v>
      </c>
    </row>
    <row r="543" spans="2:8" ht="12.75">
      <c r="B543" s="14">
        <v>6426.1</v>
      </c>
      <c r="C543" s="23">
        <f aca="true" t="shared" si="379" ref="C543:H543">(C$552-C$542)/10+C542</f>
        <v>56454</v>
      </c>
      <c r="D543" s="14">
        <f t="shared" si="379"/>
        <v>4798604.6</v>
      </c>
      <c r="E543" s="14">
        <f t="shared" si="379"/>
        <v>43.35</v>
      </c>
      <c r="F543" s="14">
        <f t="shared" si="379"/>
        <v>88.20937500000001</v>
      </c>
      <c r="G543" s="14">
        <f t="shared" si="379"/>
        <v>84.88</v>
      </c>
      <c r="H543" s="14">
        <f t="shared" si="379"/>
        <v>202.1</v>
      </c>
    </row>
    <row r="544" spans="2:8" ht="12.75">
      <c r="B544" s="14">
        <v>6426.2</v>
      </c>
      <c r="C544" s="23">
        <f aca="true" t="shared" si="380" ref="C544:C551">(C$552-C$542)/10+C543</f>
        <v>56467</v>
      </c>
      <c r="D544" s="14">
        <f aca="true" t="shared" si="381" ref="D544:D551">(D$552-D$542)/10+D543</f>
        <v>4804255.199999999</v>
      </c>
      <c r="E544" s="14">
        <f aca="true" t="shared" si="382" ref="E544:E551">(E$552-E$542)/10+E543</f>
        <v>43.300000000000004</v>
      </c>
      <c r="F544" s="14">
        <f aca="true" t="shared" si="383" ref="F544:F551">(F$552-F$542)/10+F543</f>
        <v>88.22968750000001</v>
      </c>
      <c r="G544" s="14">
        <f aca="true" t="shared" si="384" ref="G544:G551">(G$552-G$542)/10+G543</f>
        <v>84.96</v>
      </c>
      <c r="H544" s="14">
        <f aca="true" t="shared" si="385" ref="H544:H551">(H$552-H$542)/10+H543</f>
        <v>202.2</v>
      </c>
    </row>
    <row r="545" spans="2:8" ht="12.75">
      <c r="B545" s="14">
        <v>6426.3</v>
      </c>
      <c r="C545" s="23">
        <f t="shared" si="380"/>
        <v>56480</v>
      </c>
      <c r="D545" s="14">
        <f t="shared" si="381"/>
        <v>4809905.799999999</v>
      </c>
      <c r="E545" s="14">
        <f t="shared" si="382"/>
        <v>43.25000000000001</v>
      </c>
      <c r="F545" s="14">
        <f t="shared" si="383"/>
        <v>88.25000000000001</v>
      </c>
      <c r="G545" s="14">
        <f t="shared" si="384"/>
        <v>85.03999999999999</v>
      </c>
      <c r="H545" s="14">
        <f t="shared" si="385"/>
        <v>202.29999999999998</v>
      </c>
    </row>
    <row r="546" spans="2:8" ht="12.75">
      <c r="B546" s="14">
        <v>6426.4</v>
      </c>
      <c r="C546" s="23">
        <f t="shared" si="380"/>
        <v>56493</v>
      </c>
      <c r="D546" s="14">
        <f t="shared" si="381"/>
        <v>4815556.3999999985</v>
      </c>
      <c r="E546" s="14">
        <f t="shared" si="382"/>
        <v>43.20000000000001</v>
      </c>
      <c r="F546" s="14">
        <f t="shared" si="383"/>
        <v>88.27031250000002</v>
      </c>
      <c r="G546" s="14">
        <f t="shared" si="384"/>
        <v>85.11999999999999</v>
      </c>
      <c r="H546" s="14">
        <f t="shared" si="385"/>
        <v>202.39999999999998</v>
      </c>
    </row>
    <row r="547" spans="2:8" ht="12.75">
      <c r="B547" s="14">
        <v>6426.5</v>
      </c>
      <c r="C547" s="23">
        <f t="shared" si="380"/>
        <v>56506</v>
      </c>
      <c r="D547" s="14">
        <f t="shared" si="381"/>
        <v>4821206.999999998</v>
      </c>
      <c r="E547" s="14">
        <f t="shared" si="382"/>
        <v>43.15000000000001</v>
      </c>
      <c r="F547" s="14">
        <f t="shared" si="383"/>
        <v>88.29062500000002</v>
      </c>
      <c r="G547" s="14">
        <f t="shared" si="384"/>
        <v>85.19999999999999</v>
      </c>
      <c r="H547" s="14">
        <f t="shared" si="385"/>
        <v>202.49999999999997</v>
      </c>
    </row>
    <row r="548" spans="2:8" ht="12.75">
      <c r="B548" s="14">
        <v>6426.6</v>
      </c>
      <c r="C548" s="23">
        <f t="shared" si="380"/>
        <v>56519</v>
      </c>
      <c r="D548" s="14">
        <f t="shared" si="381"/>
        <v>4826857.599999998</v>
      </c>
      <c r="E548" s="14">
        <f t="shared" si="382"/>
        <v>43.100000000000016</v>
      </c>
      <c r="F548" s="14">
        <f t="shared" si="383"/>
        <v>88.31093750000002</v>
      </c>
      <c r="G548" s="14">
        <f t="shared" si="384"/>
        <v>85.27999999999999</v>
      </c>
      <c r="H548" s="14">
        <f t="shared" si="385"/>
        <v>202.59999999999997</v>
      </c>
    </row>
    <row r="549" spans="2:8" ht="12.75">
      <c r="B549" s="14">
        <v>6426.7</v>
      </c>
      <c r="C549" s="23">
        <f t="shared" si="380"/>
        <v>56532</v>
      </c>
      <c r="D549" s="14">
        <f t="shared" si="381"/>
        <v>4832508.199999997</v>
      </c>
      <c r="E549" s="14">
        <f t="shared" si="382"/>
        <v>43.05000000000002</v>
      </c>
      <c r="F549" s="14">
        <f t="shared" si="383"/>
        <v>88.33125000000003</v>
      </c>
      <c r="G549" s="14">
        <f t="shared" si="384"/>
        <v>85.35999999999999</v>
      </c>
      <c r="H549" s="14">
        <f t="shared" si="385"/>
        <v>202.69999999999996</v>
      </c>
    </row>
    <row r="550" spans="2:8" ht="12.75">
      <c r="B550" s="14">
        <v>6426.8</v>
      </c>
      <c r="C550" s="23">
        <f t="shared" si="380"/>
        <v>56545</v>
      </c>
      <c r="D550" s="14">
        <f t="shared" si="381"/>
        <v>4838158.799999997</v>
      </c>
      <c r="E550" s="14">
        <f t="shared" si="382"/>
        <v>43.00000000000002</v>
      </c>
      <c r="F550" s="14">
        <f t="shared" si="383"/>
        <v>88.35156250000003</v>
      </c>
      <c r="G550" s="14">
        <f t="shared" si="384"/>
        <v>85.43999999999998</v>
      </c>
      <c r="H550" s="14">
        <f t="shared" si="385"/>
        <v>202.79999999999995</v>
      </c>
    </row>
    <row r="551" spans="2:8" ht="12.75">
      <c r="B551" s="14">
        <v>6426.9</v>
      </c>
      <c r="C551" s="23">
        <f t="shared" si="380"/>
        <v>56558</v>
      </c>
      <c r="D551" s="14">
        <f t="shared" si="381"/>
        <v>4843809.399999997</v>
      </c>
      <c r="E551" s="14">
        <f t="shared" si="382"/>
        <v>42.950000000000024</v>
      </c>
      <c r="F551" s="14">
        <f t="shared" si="383"/>
        <v>88.37187500000003</v>
      </c>
      <c r="G551" s="14">
        <f t="shared" si="384"/>
        <v>85.51999999999998</v>
      </c>
      <c r="H551" s="14">
        <f t="shared" si="385"/>
        <v>202.89999999999995</v>
      </c>
    </row>
    <row r="552" spans="2:8" ht="12.75">
      <c r="B552" s="14">
        <v>6427</v>
      </c>
      <c r="C552" s="23">
        <v>56571</v>
      </c>
      <c r="D552" s="14">
        <v>4849460</v>
      </c>
      <c r="E552" s="14">
        <v>42.9</v>
      </c>
      <c r="F552" s="14">
        <f>C552/640</f>
        <v>88.3921875</v>
      </c>
      <c r="G552" s="14">
        <v>85.6</v>
      </c>
      <c r="H552" s="14">
        <v>203</v>
      </c>
    </row>
    <row r="553" spans="2:8" ht="12.75">
      <c r="B553" s="14">
        <v>6427.1</v>
      </c>
      <c r="C553" s="23">
        <f aca="true" t="shared" si="386" ref="C553:H553">(C$562-C$552)/10+C552</f>
        <v>56584</v>
      </c>
      <c r="D553" s="14">
        <f t="shared" si="386"/>
        <v>4855123.7</v>
      </c>
      <c r="E553" s="14">
        <f t="shared" si="386"/>
        <v>42.85</v>
      </c>
      <c r="F553" s="14">
        <f t="shared" si="386"/>
        <v>88.41250000000001</v>
      </c>
      <c r="G553" s="14">
        <f t="shared" si="386"/>
        <v>85.64999999999999</v>
      </c>
      <c r="H553" s="14">
        <f t="shared" si="386"/>
        <v>203.1</v>
      </c>
    </row>
    <row r="554" spans="2:8" ht="12.75">
      <c r="B554" s="14">
        <v>6427.2</v>
      </c>
      <c r="C554" s="23">
        <f aca="true" t="shared" si="387" ref="C554:C561">(C$562-C$552)/10+C553</f>
        <v>56597</v>
      </c>
      <c r="D554" s="14">
        <f aca="true" t="shared" si="388" ref="D554:D561">(D$562-D$552)/10+D553</f>
        <v>4860787.4</v>
      </c>
      <c r="E554" s="14">
        <f aca="true" t="shared" si="389" ref="E554:E561">(E$562-E$552)/10+E553</f>
        <v>42.800000000000004</v>
      </c>
      <c r="F554" s="14">
        <f aca="true" t="shared" si="390" ref="F554:F561">(F$562-F$552)/10+F553</f>
        <v>88.43281250000001</v>
      </c>
      <c r="G554" s="14">
        <f aca="true" t="shared" si="391" ref="G554:G561">(G$562-G$552)/10+G553</f>
        <v>85.69999999999999</v>
      </c>
      <c r="H554" s="14">
        <f aca="true" t="shared" si="392" ref="H554:H561">(H$562-H$552)/10+H553</f>
        <v>203.2</v>
      </c>
    </row>
    <row r="555" spans="2:8" ht="12.75">
      <c r="B555" s="14">
        <v>6427.3</v>
      </c>
      <c r="C555" s="23">
        <f t="shared" si="387"/>
        <v>56610</v>
      </c>
      <c r="D555" s="14">
        <f t="shared" si="388"/>
        <v>4866451.100000001</v>
      </c>
      <c r="E555" s="14">
        <f t="shared" si="389"/>
        <v>42.75000000000001</v>
      </c>
      <c r="F555" s="14">
        <f t="shared" si="390"/>
        <v>88.45312500000001</v>
      </c>
      <c r="G555" s="14">
        <f t="shared" si="391"/>
        <v>85.74999999999999</v>
      </c>
      <c r="H555" s="14">
        <f t="shared" si="392"/>
        <v>203.29999999999998</v>
      </c>
    </row>
    <row r="556" spans="2:8" ht="12.75">
      <c r="B556" s="14">
        <v>6427.4</v>
      </c>
      <c r="C556" s="23">
        <f t="shared" si="387"/>
        <v>56623</v>
      </c>
      <c r="D556" s="14">
        <f t="shared" si="388"/>
        <v>4872114.800000001</v>
      </c>
      <c r="E556" s="14">
        <f t="shared" si="389"/>
        <v>42.70000000000001</v>
      </c>
      <c r="F556" s="14">
        <f t="shared" si="390"/>
        <v>88.47343750000002</v>
      </c>
      <c r="G556" s="14">
        <f t="shared" si="391"/>
        <v>85.79999999999998</v>
      </c>
      <c r="H556" s="14">
        <f t="shared" si="392"/>
        <v>203.39999999999998</v>
      </c>
    </row>
    <row r="557" spans="2:8" ht="12.75">
      <c r="B557" s="14">
        <v>6427.5</v>
      </c>
      <c r="C557" s="23">
        <f t="shared" si="387"/>
        <v>56636</v>
      </c>
      <c r="D557" s="14">
        <f t="shared" si="388"/>
        <v>4877778.500000001</v>
      </c>
      <c r="E557" s="14">
        <f t="shared" si="389"/>
        <v>42.65000000000001</v>
      </c>
      <c r="F557" s="14">
        <f t="shared" si="390"/>
        <v>88.49375000000002</v>
      </c>
      <c r="G557" s="14">
        <f t="shared" si="391"/>
        <v>85.84999999999998</v>
      </c>
      <c r="H557" s="14">
        <f t="shared" si="392"/>
        <v>203.49999999999997</v>
      </c>
    </row>
    <row r="558" spans="2:8" ht="12.75">
      <c r="B558" s="14">
        <v>6427.6</v>
      </c>
      <c r="C558" s="23">
        <f t="shared" si="387"/>
        <v>56649</v>
      </c>
      <c r="D558" s="14">
        <f t="shared" si="388"/>
        <v>4883442.200000001</v>
      </c>
      <c r="E558" s="14">
        <f t="shared" si="389"/>
        <v>42.600000000000016</v>
      </c>
      <c r="F558" s="14">
        <f t="shared" si="390"/>
        <v>88.51406250000002</v>
      </c>
      <c r="G558" s="14">
        <f t="shared" si="391"/>
        <v>85.89999999999998</v>
      </c>
      <c r="H558" s="14">
        <f t="shared" si="392"/>
        <v>203.59999999999997</v>
      </c>
    </row>
    <row r="559" spans="2:8" ht="12.75">
      <c r="B559" s="14">
        <v>6427.7</v>
      </c>
      <c r="C559" s="23">
        <f t="shared" si="387"/>
        <v>56662</v>
      </c>
      <c r="D559" s="14">
        <f t="shared" si="388"/>
        <v>4889105.900000001</v>
      </c>
      <c r="E559" s="14">
        <f t="shared" si="389"/>
        <v>42.55000000000002</v>
      </c>
      <c r="F559" s="14">
        <f t="shared" si="390"/>
        <v>88.53437500000003</v>
      </c>
      <c r="G559" s="14">
        <f t="shared" si="391"/>
        <v>85.94999999999997</v>
      </c>
      <c r="H559" s="14">
        <f t="shared" si="392"/>
        <v>203.69999999999996</v>
      </c>
    </row>
    <row r="560" spans="2:8" ht="12.75">
      <c r="B560" s="14">
        <v>6427.8</v>
      </c>
      <c r="C560" s="23">
        <f t="shared" si="387"/>
        <v>56675</v>
      </c>
      <c r="D560" s="14">
        <f t="shared" si="388"/>
        <v>4894769.6000000015</v>
      </c>
      <c r="E560" s="14">
        <f t="shared" si="389"/>
        <v>42.50000000000002</v>
      </c>
      <c r="F560" s="14">
        <f t="shared" si="390"/>
        <v>88.55468750000003</v>
      </c>
      <c r="G560" s="14">
        <f t="shared" si="391"/>
        <v>85.99999999999997</v>
      </c>
      <c r="H560" s="14">
        <f t="shared" si="392"/>
        <v>203.79999999999995</v>
      </c>
    </row>
    <row r="561" spans="2:8" ht="12.75">
      <c r="B561" s="14">
        <v>6427.9</v>
      </c>
      <c r="C561" s="23">
        <f t="shared" si="387"/>
        <v>56688</v>
      </c>
      <c r="D561" s="14">
        <f t="shared" si="388"/>
        <v>4900433.300000002</v>
      </c>
      <c r="E561" s="14">
        <f t="shared" si="389"/>
        <v>42.450000000000024</v>
      </c>
      <c r="F561" s="14">
        <f t="shared" si="390"/>
        <v>88.57500000000003</v>
      </c>
      <c r="G561" s="14">
        <f t="shared" si="391"/>
        <v>86.04999999999997</v>
      </c>
      <c r="H561" s="14">
        <f t="shared" si="392"/>
        <v>203.89999999999995</v>
      </c>
    </row>
    <row r="562" spans="2:8" ht="12.75">
      <c r="B562" s="14">
        <v>6428</v>
      </c>
      <c r="C562" s="23">
        <v>56701</v>
      </c>
      <c r="D562" s="14">
        <v>4906097</v>
      </c>
      <c r="E562" s="14">
        <v>42.4</v>
      </c>
      <c r="F562" s="14">
        <f>C562/640</f>
        <v>88.5953125</v>
      </c>
      <c r="G562" s="14">
        <v>86.1</v>
      </c>
      <c r="H562" s="15">
        <v>204</v>
      </c>
    </row>
    <row r="564" ht="12.75">
      <c r="A564" s="16" t="s">
        <v>14</v>
      </c>
    </row>
    <row r="565" ht="12.75">
      <c r="A565" s="16" t="s">
        <v>16</v>
      </c>
    </row>
    <row r="566" ht="12.75">
      <c r="A566" s="16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L35" sqref="L35"/>
    </sheetView>
  </sheetViews>
  <sheetFormatPr defaultColWidth="9.00390625" defaultRowHeight="12"/>
  <cols>
    <col min="9" max="9" width="15.625" style="0" customWidth="1"/>
  </cols>
  <sheetData/>
  <sheetProtection/>
  <printOptions/>
  <pageMargins left="0.75" right="0.75" top="0.55" bottom="0.56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D28" sqref="D28"/>
    </sheetView>
  </sheetViews>
  <sheetFormatPr defaultColWidth="9.00390625" defaultRowHeight="12"/>
  <cols>
    <col min="3" max="3" width="10.75390625" style="0" customWidth="1"/>
    <col min="4" max="4" width="17.875" style="0" customWidth="1"/>
  </cols>
  <sheetData>
    <row r="1" spans="1:7" ht="12">
      <c r="A1" t="s">
        <v>23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34</v>
      </c>
    </row>
    <row r="2" spans="1:7" ht="12">
      <c r="A2">
        <v>1994</v>
      </c>
      <c r="B2">
        <v>62</v>
      </c>
      <c r="C2">
        <v>0.5</v>
      </c>
      <c r="D2">
        <v>19770</v>
      </c>
      <c r="E2">
        <v>6376</v>
      </c>
      <c r="F2">
        <v>0</v>
      </c>
      <c r="G2">
        <f>D2/C2</f>
        <v>39540</v>
      </c>
    </row>
    <row r="3" spans="1:7" ht="12">
      <c r="A3">
        <v>1995</v>
      </c>
      <c r="B3">
        <v>176</v>
      </c>
      <c r="C3">
        <v>3.2</v>
      </c>
      <c r="D3">
        <v>123440</v>
      </c>
      <c r="E3">
        <v>6379.2</v>
      </c>
      <c r="F3">
        <v>4414</v>
      </c>
      <c r="G3">
        <f>D3/C3</f>
        <v>38575</v>
      </c>
    </row>
    <row r="4" spans="1:7" ht="12">
      <c r="A4">
        <v>1996</v>
      </c>
      <c r="B4">
        <v>135</v>
      </c>
      <c r="C4">
        <v>2.3</v>
      </c>
      <c r="D4">
        <v>108490</v>
      </c>
      <c r="E4">
        <v>6381.5</v>
      </c>
      <c r="F4">
        <v>4484</v>
      </c>
      <c r="G4">
        <f aca="true" t="shared" si="0" ref="G4:G17">D4/C4</f>
        <v>47169.56521739131</v>
      </c>
    </row>
    <row r="5" spans="1:7" ht="12">
      <c r="A5">
        <v>1997</v>
      </c>
      <c r="B5">
        <v>117</v>
      </c>
      <c r="C5">
        <v>1.5</v>
      </c>
      <c r="D5">
        <v>67128</v>
      </c>
      <c r="E5">
        <v>6383</v>
      </c>
      <c r="F5">
        <v>15945</v>
      </c>
      <c r="G5">
        <f t="shared" si="0"/>
        <v>44752</v>
      </c>
    </row>
    <row r="6" spans="1:7" ht="12">
      <c r="A6">
        <v>1998</v>
      </c>
      <c r="B6">
        <v>141</v>
      </c>
      <c r="C6">
        <v>1.8</v>
      </c>
      <c r="D6">
        <v>81870</v>
      </c>
      <c r="E6">
        <v>6384.8</v>
      </c>
      <c r="F6">
        <v>15787</v>
      </c>
      <c r="G6">
        <f t="shared" si="0"/>
        <v>45483.333333333336</v>
      </c>
    </row>
    <row r="7" spans="1:7" ht="12">
      <c r="A7">
        <v>1999</v>
      </c>
      <c r="B7">
        <v>92</v>
      </c>
      <c r="C7">
        <v>-0.3</v>
      </c>
      <c r="D7">
        <v>-13707</v>
      </c>
      <c r="E7">
        <v>6384.5</v>
      </c>
      <c r="F7">
        <v>15891</v>
      </c>
      <c r="G7">
        <f t="shared" si="0"/>
        <v>45690</v>
      </c>
    </row>
    <row r="8" spans="1:7" ht="12">
      <c r="A8">
        <v>2000</v>
      </c>
      <c r="B8">
        <v>93</v>
      </c>
      <c r="C8">
        <v>-0.7</v>
      </c>
      <c r="D8">
        <v>-31909</v>
      </c>
      <c r="E8">
        <v>6383.8</v>
      </c>
      <c r="F8">
        <v>15959</v>
      </c>
      <c r="G8">
        <f t="shared" si="0"/>
        <v>45584.28571428572</v>
      </c>
    </row>
    <row r="9" spans="1:7" ht="12">
      <c r="A9">
        <v>2001</v>
      </c>
      <c r="B9">
        <v>77</v>
      </c>
      <c r="C9">
        <v>-1</v>
      </c>
      <c r="D9">
        <v>-45244</v>
      </c>
      <c r="E9">
        <v>6382.8</v>
      </c>
      <c r="F9">
        <v>15967</v>
      </c>
      <c r="G9">
        <f t="shared" si="0"/>
        <v>45244</v>
      </c>
    </row>
    <row r="10" spans="1:7" ht="12">
      <c r="A10">
        <v>2002</v>
      </c>
      <c r="B10">
        <v>74</v>
      </c>
      <c r="C10">
        <v>-0.3</v>
      </c>
      <c r="D10">
        <v>-13484</v>
      </c>
      <c r="E10">
        <v>6382.5</v>
      </c>
      <c r="F10">
        <v>15697</v>
      </c>
      <c r="G10">
        <f t="shared" si="0"/>
        <v>44946.66666666667</v>
      </c>
    </row>
    <row r="11" spans="1:7" ht="12">
      <c r="A11">
        <v>2003</v>
      </c>
      <c r="B11">
        <v>87</v>
      </c>
      <c r="C11">
        <v>-0.7</v>
      </c>
      <c r="D11">
        <v>-31346</v>
      </c>
      <c r="E11">
        <v>6381.8</v>
      </c>
      <c r="F11">
        <v>15817</v>
      </c>
      <c r="G11">
        <f t="shared" si="0"/>
        <v>44780</v>
      </c>
    </row>
    <row r="12" spans="1:7" ht="12">
      <c r="A12">
        <v>2004</v>
      </c>
      <c r="B12">
        <v>73</v>
      </c>
      <c r="C12">
        <v>-0.2</v>
      </c>
      <c r="D12">
        <v>-8872</v>
      </c>
      <c r="E12">
        <v>6381.6</v>
      </c>
      <c r="F12">
        <v>15965</v>
      </c>
      <c r="G12">
        <f t="shared" si="0"/>
        <v>44360</v>
      </c>
    </row>
    <row r="13" spans="1:7" ht="12">
      <c r="A13">
        <v>2005</v>
      </c>
      <c r="B13">
        <v>149</v>
      </c>
      <c r="C13">
        <v>1.4</v>
      </c>
      <c r="D13">
        <v>62692</v>
      </c>
      <c r="E13">
        <v>6383</v>
      </c>
      <c r="F13">
        <v>15209</v>
      </c>
      <c r="G13">
        <f t="shared" si="0"/>
        <v>44780</v>
      </c>
    </row>
    <row r="14" spans="1:7" ht="12">
      <c r="A14">
        <v>2006</v>
      </c>
      <c r="B14">
        <v>154</v>
      </c>
      <c r="C14">
        <v>1.8</v>
      </c>
      <c r="D14">
        <v>81870</v>
      </c>
      <c r="E14">
        <v>6384.8</v>
      </c>
      <c r="F14">
        <v>15934</v>
      </c>
      <c r="G14">
        <f t="shared" si="0"/>
        <v>45483.333333333336</v>
      </c>
    </row>
    <row r="15" spans="1:7" ht="12">
      <c r="A15">
        <v>2007</v>
      </c>
      <c r="B15">
        <v>45</v>
      </c>
      <c r="C15">
        <v>-1.5</v>
      </c>
      <c r="D15">
        <v>-68275</v>
      </c>
      <c r="E15">
        <v>6383.3</v>
      </c>
      <c r="F15">
        <v>15916</v>
      </c>
      <c r="G15">
        <f t="shared" si="0"/>
        <v>45516.666666666664</v>
      </c>
    </row>
    <row r="16" spans="1:7" ht="12">
      <c r="A16">
        <v>2008</v>
      </c>
      <c r="B16">
        <v>71</v>
      </c>
      <c r="C16">
        <v>-0.8</v>
      </c>
      <c r="D16">
        <v>-40564</v>
      </c>
      <c r="E16">
        <v>6382.5</v>
      </c>
      <c r="F16">
        <v>15959</v>
      </c>
      <c r="G16">
        <f t="shared" si="0"/>
        <v>50705</v>
      </c>
    </row>
    <row r="17" spans="1:7" ht="12">
      <c r="A17">
        <v>2009</v>
      </c>
      <c r="B17">
        <v>90</v>
      </c>
      <c r="C17">
        <v>-0.5</v>
      </c>
      <c r="D17">
        <v>-22474</v>
      </c>
      <c r="E17">
        <v>6382</v>
      </c>
      <c r="F17">
        <v>16000</v>
      </c>
      <c r="G17">
        <f t="shared" si="0"/>
        <v>44948</v>
      </c>
    </row>
    <row r="19" spans="1:6" ht="12">
      <c r="A19" t="s">
        <v>29</v>
      </c>
      <c r="B19">
        <f>SUM(B$2:B$17)</f>
        <v>1636</v>
      </c>
      <c r="C19">
        <f>SUM(C$2:C$17)</f>
        <v>6.500000000000001</v>
      </c>
      <c r="D19">
        <f>SUM(D$2:D$17)</f>
        <v>269385</v>
      </c>
      <c r="E19">
        <f>SUM(E$2:E$17)</f>
        <v>102117.10000000002</v>
      </c>
      <c r="F19">
        <f>SUM(F$2:F$17)</f>
        <v>214944</v>
      </c>
    </row>
    <row r="20" spans="1:6" ht="12">
      <c r="A20" t="s">
        <v>31</v>
      </c>
      <c r="B20">
        <f>MAX(B$2:B$17)</f>
        <v>176</v>
      </c>
      <c r="C20">
        <f>MAX(C$2:C$17)</f>
        <v>3.2</v>
      </c>
      <c r="D20">
        <f>MAX(D$2:D$17)</f>
        <v>123440</v>
      </c>
      <c r="E20">
        <f>MAX(E$2:E$17)</f>
        <v>6384.8</v>
      </c>
      <c r="F20">
        <f>MAX(F$2:F$17)</f>
        <v>16000</v>
      </c>
    </row>
    <row r="21" spans="1:6" ht="12">
      <c r="A21" t="s">
        <v>32</v>
      </c>
      <c r="B21">
        <f>MIN(B$2:B$17)</f>
        <v>45</v>
      </c>
      <c r="C21">
        <f>MIN(C$2:C$17)</f>
        <v>-1.5</v>
      </c>
      <c r="D21">
        <f>MIN(D$2:D$17)</f>
        <v>-68275</v>
      </c>
      <c r="E21">
        <f>MIN(E$2:E$17)</f>
        <v>6376</v>
      </c>
      <c r="F21">
        <f>MIN(F$2:F$17)</f>
        <v>0</v>
      </c>
    </row>
    <row r="22" spans="1:6" ht="12">
      <c r="A22" t="s">
        <v>30</v>
      </c>
      <c r="B22">
        <f>AVERAGE(B$2:B$17)</f>
        <v>102.25</v>
      </c>
      <c r="C22">
        <f>AVERAGE(C$2:C$17)</f>
        <v>0.40625000000000006</v>
      </c>
      <c r="D22">
        <f>AVERAGE(D$2:D$17)</f>
        <v>16836.5625</v>
      </c>
      <c r="E22">
        <f>AVERAGE(E$2:E$17)</f>
        <v>6382.318750000001</v>
      </c>
      <c r="F22">
        <f>AVERAGE(F$2:F$17)</f>
        <v>13434</v>
      </c>
    </row>
    <row r="23" spans="1:6" ht="12">
      <c r="A23" t="s">
        <v>33</v>
      </c>
      <c r="B23">
        <f>MEDIAN(B$2:B$17)</f>
        <v>91</v>
      </c>
      <c r="C23">
        <f>MEDIAN(C$2:C$17)</f>
        <v>-0.25</v>
      </c>
      <c r="D23">
        <f>MEDIAN(D$2:D$17)</f>
        <v>-11178</v>
      </c>
      <c r="E23">
        <f>MEDIAN(E$2:E$17)</f>
        <v>6382.65</v>
      </c>
      <c r="F23">
        <f>MEDIAN(F$2:F$17)</f>
        <v>15903.5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6"/>
  <sheetViews>
    <sheetView zoomScalePageLayoutView="0" workbookViewId="0" topLeftCell="A1">
      <selection activeCell="F247" sqref="F247"/>
    </sheetView>
  </sheetViews>
  <sheetFormatPr defaultColWidth="9.00390625" defaultRowHeight="12"/>
  <cols>
    <col min="9" max="9" width="15.625" style="0" customWidth="1"/>
  </cols>
  <sheetData>
    <row r="1" ht="12">
      <c r="A1" t="s">
        <v>17</v>
      </c>
    </row>
    <row r="2" spans="1:4" ht="12">
      <c r="A2">
        <v>2005</v>
      </c>
      <c r="B2" t="s">
        <v>18</v>
      </c>
      <c r="C2" t="s">
        <v>19</v>
      </c>
      <c r="D2" t="s">
        <v>20</v>
      </c>
    </row>
    <row r="3" spans="1:4" ht="12">
      <c r="A3" s="18">
        <v>38353</v>
      </c>
      <c r="B3">
        <v>6380.79</v>
      </c>
      <c r="C3">
        <f>B3</f>
        <v>6380.79</v>
      </c>
      <c r="D3">
        <v>73</v>
      </c>
    </row>
    <row r="4" spans="1:4" ht="12">
      <c r="A4" s="18">
        <v>38354</v>
      </c>
      <c r="C4" s="19">
        <f>(B$15-B$3)/12+C3</f>
        <v>6380.8116666666665</v>
      </c>
      <c r="D4">
        <v>71</v>
      </c>
    </row>
    <row r="5" spans="1:4" ht="12">
      <c r="A5" s="18">
        <v>38355</v>
      </c>
      <c r="C5" s="19">
        <f>(B$15-B$3)/12+C4</f>
        <v>6380.833333333333</v>
      </c>
      <c r="D5">
        <v>71</v>
      </c>
    </row>
    <row r="6" spans="1:4" ht="12">
      <c r="A6" s="18">
        <v>38356</v>
      </c>
      <c r="C6" s="19">
        <f aca="true" t="shared" si="0" ref="C6:C14">(B$15-B$3)/12+C5</f>
        <v>6380.855</v>
      </c>
      <c r="D6">
        <v>70</v>
      </c>
    </row>
    <row r="7" spans="1:4" ht="12">
      <c r="A7" s="18">
        <v>38357</v>
      </c>
      <c r="C7" s="19">
        <f t="shared" si="0"/>
        <v>6380.876666666666</v>
      </c>
      <c r="D7">
        <v>68</v>
      </c>
    </row>
    <row r="8" spans="1:4" ht="12">
      <c r="A8" s="18">
        <v>38358</v>
      </c>
      <c r="C8" s="19">
        <f t="shared" si="0"/>
        <v>6380.898333333333</v>
      </c>
      <c r="D8">
        <v>75</v>
      </c>
    </row>
    <row r="9" spans="1:4" ht="12">
      <c r="A9" s="18">
        <v>38359</v>
      </c>
      <c r="C9" s="19">
        <f t="shared" si="0"/>
        <v>6380.919999999999</v>
      </c>
      <c r="D9">
        <v>70</v>
      </c>
    </row>
    <row r="10" spans="1:4" ht="12">
      <c r="A10" s="18">
        <v>38360</v>
      </c>
      <c r="C10" s="19">
        <f t="shared" si="0"/>
        <v>6380.941666666666</v>
      </c>
      <c r="D10">
        <v>68</v>
      </c>
    </row>
    <row r="11" spans="1:4" ht="12">
      <c r="A11" s="18">
        <v>38361</v>
      </c>
      <c r="C11" s="19">
        <f t="shared" si="0"/>
        <v>6380.963333333332</v>
      </c>
      <c r="D11">
        <v>66</v>
      </c>
    </row>
    <row r="12" spans="1:4" ht="12">
      <c r="A12" s="18">
        <v>38362</v>
      </c>
      <c r="C12" s="19">
        <f t="shared" si="0"/>
        <v>6380.984999999999</v>
      </c>
      <c r="D12">
        <v>69</v>
      </c>
    </row>
    <row r="13" spans="1:4" ht="12">
      <c r="A13" s="18">
        <v>38363</v>
      </c>
      <c r="C13" s="19">
        <f t="shared" si="0"/>
        <v>6381.006666666665</v>
      </c>
      <c r="D13">
        <v>70</v>
      </c>
    </row>
    <row r="14" spans="1:4" ht="12">
      <c r="A14" s="18">
        <v>38364</v>
      </c>
      <c r="C14" s="19">
        <f t="shared" si="0"/>
        <v>6381.028333333332</v>
      </c>
      <c r="D14">
        <v>69</v>
      </c>
    </row>
    <row r="15" spans="1:4" ht="12">
      <c r="A15" s="18">
        <v>38365</v>
      </c>
      <c r="B15">
        <v>6381.05</v>
      </c>
      <c r="C15">
        <f>B15</f>
        <v>6381.05</v>
      </c>
      <c r="D15">
        <v>72</v>
      </c>
    </row>
    <row r="16" spans="1:4" ht="12">
      <c r="A16" s="18">
        <v>38366</v>
      </c>
      <c r="C16" s="19">
        <f>(B$20-B$15)/5+C15</f>
        <v>6381.054</v>
      </c>
      <c r="D16">
        <v>70</v>
      </c>
    </row>
    <row r="17" spans="1:4" ht="12">
      <c r="A17" s="18">
        <v>38367</v>
      </c>
      <c r="C17" s="19">
        <f>(B$20-B$15)/5+C16</f>
        <v>6381.058</v>
      </c>
      <c r="D17">
        <v>71</v>
      </c>
    </row>
    <row r="18" spans="1:4" ht="12">
      <c r="A18" s="18">
        <v>38368</v>
      </c>
      <c r="C18" s="19">
        <f>(B$20-B$15)/5+C17</f>
        <v>6381.062</v>
      </c>
      <c r="D18">
        <v>72</v>
      </c>
    </row>
    <row r="19" spans="1:4" ht="12">
      <c r="A19" s="18">
        <v>38369</v>
      </c>
      <c r="C19" s="19">
        <f>(B$20-B$15)/5+C18</f>
        <v>6381.066</v>
      </c>
      <c r="D19">
        <v>71</v>
      </c>
    </row>
    <row r="20" spans="1:4" ht="12">
      <c r="A20" s="18">
        <v>38370</v>
      </c>
      <c r="B20">
        <v>6381.07</v>
      </c>
      <c r="C20">
        <f>B20</f>
        <v>6381.07</v>
      </c>
      <c r="D20">
        <v>72</v>
      </c>
    </row>
    <row r="21" spans="1:4" ht="12">
      <c r="A21" s="18">
        <v>38371</v>
      </c>
      <c r="C21" s="19">
        <f>(B$26-B$20)/6+C20</f>
        <v>6381.078333333333</v>
      </c>
      <c r="D21">
        <v>70</v>
      </c>
    </row>
    <row r="22" spans="1:4" ht="12">
      <c r="A22" s="18">
        <v>38372</v>
      </c>
      <c r="C22" s="19">
        <f>(B$26-B$20)/6+C21</f>
        <v>6381.086666666666</v>
      </c>
      <c r="D22">
        <v>70</v>
      </c>
    </row>
    <row r="23" spans="1:4" ht="12">
      <c r="A23" s="18">
        <v>38373</v>
      </c>
      <c r="C23" s="19">
        <f>(B$26-B$20)/6+C22</f>
        <v>6381.094999999999</v>
      </c>
      <c r="D23">
        <v>80</v>
      </c>
    </row>
    <row r="24" spans="1:4" ht="12">
      <c r="A24" s="18">
        <v>38374</v>
      </c>
      <c r="C24" s="19">
        <f>(B$26-B$20)/6+C23</f>
        <v>6381.103333333333</v>
      </c>
      <c r="D24">
        <v>75</v>
      </c>
    </row>
    <row r="25" spans="1:4" ht="12">
      <c r="A25" s="18">
        <v>38375</v>
      </c>
      <c r="C25" s="19">
        <f>(B$26-B$20)/6+C24</f>
        <v>6381.111666666666</v>
      </c>
      <c r="D25">
        <v>76</v>
      </c>
    </row>
    <row r="26" spans="1:4" ht="12">
      <c r="A26" s="18">
        <v>38376</v>
      </c>
      <c r="B26">
        <v>6381.12</v>
      </c>
      <c r="C26">
        <f>B26</f>
        <v>6381.12</v>
      </c>
      <c r="D26">
        <v>76</v>
      </c>
    </row>
    <row r="27" spans="1:4" ht="12">
      <c r="A27" s="18">
        <v>38377</v>
      </c>
      <c r="C27" s="19">
        <f>(B$36-B$26)/10+C26</f>
        <v>6381.122</v>
      </c>
      <c r="D27">
        <v>74</v>
      </c>
    </row>
    <row r="28" spans="1:4" ht="12">
      <c r="A28" s="18">
        <v>38378</v>
      </c>
      <c r="C28" s="19">
        <f aca="true" t="shared" si="1" ref="C28:C35">(B$36-B$26)/10+C27</f>
        <v>6381.124000000001</v>
      </c>
      <c r="D28">
        <v>74</v>
      </c>
    </row>
    <row r="29" spans="1:4" ht="12">
      <c r="A29" s="18">
        <v>38379</v>
      </c>
      <c r="C29" s="19">
        <f t="shared" si="1"/>
        <v>6381.126000000001</v>
      </c>
      <c r="D29">
        <v>74</v>
      </c>
    </row>
    <row r="30" spans="1:4" ht="12">
      <c r="A30" s="18">
        <v>38380</v>
      </c>
      <c r="C30" s="19">
        <f t="shared" si="1"/>
        <v>6381.1280000000015</v>
      </c>
      <c r="D30">
        <v>75</v>
      </c>
    </row>
    <row r="31" spans="1:4" ht="12">
      <c r="A31" s="18">
        <v>38381</v>
      </c>
      <c r="C31" s="19">
        <f t="shared" si="1"/>
        <v>6381.130000000002</v>
      </c>
      <c r="D31">
        <v>76</v>
      </c>
    </row>
    <row r="32" spans="1:4" ht="12">
      <c r="A32" s="18">
        <v>38382</v>
      </c>
      <c r="C32" s="19">
        <f t="shared" si="1"/>
        <v>6381.132000000002</v>
      </c>
      <c r="D32">
        <v>74</v>
      </c>
    </row>
    <row r="33" spans="1:4" ht="12">
      <c r="A33" s="18">
        <v>38383</v>
      </c>
      <c r="C33" s="19">
        <f t="shared" si="1"/>
        <v>6381.134000000003</v>
      </c>
      <c r="D33">
        <v>75</v>
      </c>
    </row>
    <row r="34" spans="1:4" ht="12">
      <c r="A34" s="18">
        <v>38384</v>
      </c>
      <c r="C34" s="19">
        <f t="shared" si="1"/>
        <v>6381.136000000003</v>
      </c>
      <c r="D34">
        <v>72</v>
      </c>
    </row>
    <row r="35" spans="1:4" ht="12">
      <c r="A35" s="18">
        <v>38385</v>
      </c>
      <c r="C35" s="19">
        <f t="shared" si="1"/>
        <v>6381.138000000004</v>
      </c>
      <c r="D35">
        <v>73</v>
      </c>
    </row>
    <row r="36" spans="1:4" ht="12">
      <c r="A36" s="18">
        <v>38386</v>
      </c>
      <c r="B36">
        <v>6381.14</v>
      </c>
      <c r="C36">
        <f>B36</f>
        <v>6381.14</v>
      </c>
      <c r="D36">
        <v>73</v>
      </c>
    </row>
    <row r="37" spans="1:4" ht="12">
      <c r="A37" s="18">
        <v>38387</v>
      </c>
      <c r="C37" s="19">
        <f>(B$56-B$36)/20+C36</f>
        <v>6381.152</v>
      </c>
      <c r="D37">
        <v>71</v>
      </c>
    </row>
    <row r="38" spans="1:4" ht="12">
      <c r="A38" s="18">
        <v>38388</v>
      </c>
      <c r="C38" s="19">
        <f aca="true" t="shared" si="2" ref="C38:C55">(B$56-B$36)/20+C37</f>
        <v>6381.164</v>
      </c>
      <c r="D38">
        <v>70</v>
      </c>
    </row>
    <row r="39" spans="1:4" ht="12">
      <c r="A39" s="18">
        <v>38389</v>
      </c>
      <c r="C39" s="19">
        <f t="shared" si="2"/>
        <v>6381.1759999999995</v>
      </c>
      <c r="D39">
        <v>73</v>
      </c>
    </row>
    <row r="40" spans="1:4" ht="12">
      <c r="A40" s="18">
        <v>38390</v>
      </c>
      <c r="C40" s="19">
        <f t="shared" si="2"/>
        <v>6381.187999999999</v>
      </c>
      <c r="D40">
        <v>73</v>
      </c>
    </row>
    <row r="41" spans="1:4" ht="12">
      <c r="A41" s="18">
        <v>38391</v>
      </c>
      <c r="C41" s="19">
        <f t="shared" si="2"/>
        <v>6381.199999999999</v>
      </c>
      <c r="D41">
        <v>73</v>
      </c>
    </row>
    <row r="42" spans="1:4" ht="12">
      <c r="A42" s="18">
        <v>38392</v>
      </c>
      <c r="C42" s="19">
        <f t="shared" si="2"/>
        <v>6381.211999999999</v>
      </c>
      <c r="D42">
        <v>80</v>
      </c>
    </row>
    <row r="43" spans="1:4" ht="12">
      <c r="A43" s="18">
        <v>38393</v>
      </c>
      <c r="C43" s="19">
        <f t="shared" si="2"/>
        <v>6381.223999999998</v>
      </c>
      <c r="D43">
        <v>85</v>
      </c>
    </row>
    <row r="44" spans="1:4" ht="12">
      <c r="A44" s="18">
        <v>38394</v>
      </c>
      <c r="C44" s="19">
        <f t="shared" si="2"/>
        <v>6381.235999999998</v>
      </c>
      <c r="D44">
        <v>77</v>
      </c>
    </row>
    <row r="45" spans="1:4" ht="12">
      <c r="A45" s="18">
        <v>38395</v>
      </c>
      <c r="C45" s="19">
        <f t="shared" si="2"/>
        <v>6381.247999999998</v>
      </c>
      <c r="D45">
        <v>79</v>
      </c>
    </row>
    <row r="46" spans="1:4" ht="12">
      <c r="A46" s="18">
        <v>38396</v>
      </c>
      <c r="C46" s="19">
        <f t="shared" si="2"/>
        <v>6381.2599999999975</v>
      </c>
      <c r="D46">
        <v>78</v>
      </c>
    </row>
    <row r="47" spans="1:4" ht="12">
      <c r="A47" s="18">
        <v>38397</v>
      </c>
      <c r="C47" s="19">
        <f t="shared" si="2"/>
        <v>6381.271999999997</v>
      </c>
      <c r="D47">
        <v>78</v>
      </c>
    </row>
    <row r="48" spans="1:4" ht="12">
      <c r="A48" s="18">
        <v>38398</v>
      </c>
      <c r="C48" s="19">
        <f t="shared" si="2"/>
        <v>6381.283999999997</v>
      </c>
      <c r="D48">
        <v>78</v>
      </c>
    </row>
    <row r="49" spans="1:4" ht="12">
      <c r="A49" s="18">
        <v>38399</v>
      </c>
      <c r="C49" s="19">
        <f t="shared" si="2"/>
        <v>6381.295999999997</v>
      </c>
      <c r="D49">
        <v>81</v>
      </c>
    </row>
    <row r="50" spans="1:4" ht="12">
      <c r="A50" s="18">
        <v>38400</v>
      </c>
      <c r="C50" s="19">
        <f t="shared" si="2"/>
        <v>6381.307999999996</v>
      </c>
      <c r="D50">
        <v>81</v>
      </c>
    </row>
    <row r="51" spans="1:4" ht="12">
      <c r="A51" s="18">
        <v>38401</v>
      </c>
      <c r="C51" s="19">
        <f t="shared" si="2"/>
        <v>6381.319999999996</v>
      </c>
      <c r="D51">
        <v>79</v>
      </c>
    </row>
    <row r="52" spans="1:4" ht="12">
      <c r="A52" s="18">
        <v>38402</v>
      </c>
      <c r="C52" s="19">
        <f t="shared" si="2"/>
        <v>6381.331999999996</v>
      </c>
      <c r="D52">
        <v>80</v>
      </c>
    </row>
    <row r="53" spans="1:4" ht="12">
      <c r="A53" s="18">
        <v>38403</v>
      </c>
      <c r="C53" s="19">
        <f t="shared" si="2"/>
        <v>6381.3439999999955</v>
      </c>
      <c r="D53">
        <v>79</v>
      </c>
    </row>
    <row r="54" spans="1:4" ht="12">
      <c r="A54" s="18">
        <v>38404</v>
      </c>
      <c r="C54" s="19">
        <f t="shared" si="2"/>
        <v>6381.355999999995</v>
      </c>
      <c r="D54">
        <v>79</v>
      </c>
    </row>
    <row r="55" spans="1:4" ht="12">
      <c r="A55" s="18">
        <v>38405</v>
      </c>
      <c r="C55" s="19">
        <f t="shared" si="2"/>
        <v>6381.367999999995</v>
      </c>
      <c r="D55">
        <v>74</v>
      </c>
    </row>
    <row r="56" spans="1:4" ht="12">
      <c r="A56" s="18">
        <v>38406</v>
      </c>
      <c r="B56">
        <v>6381.38</v>
      </c>
      <c r="C56">
        <f>B56</f>
        <v>6381.38</v>
      </c>
      <c r="D56">
        <v>71</v>
      </c>
    </row>
    <row r="57" spans="1:4" ht="12">
      <c r="A57" s="18">
        <v>38407</v>
      </c>
      <c r="C57" s="19">
        <f>(B$62-B$56)/6+C56</f>
        <v>6381.385</v>
      </c>
      <c r="D57">
        <v>68</v>
      </c>
    </row>
    <row r="58" spans="1:4" ht="12">
      <c r="A58" s="18">
        <v>38408</v>
      </c>
      <c r="C58" s="19">
        <f>(B$62-B$56)/6+C57</f>
        <v>6381.39</v>
      </c>
      <c r="D58">
        <v>72</v>
      </c>
    </row>
    <row r="59" spans="1:4" ht="12">
      <c r="A59" s="18">
        <v>38409</v>
      </c>
      <c r="C59" s="19">
        <f>(B$62-B$56)/6+C58</f>
        <v>6381.395</v>
      </c>
      <c r="D59">
        <v>70</v>
      </c>
    </row>
    <row r="60" spans="1:4" ht="12">
      <c r="A60" s="18">
        <v>38410</v>
      </c>
      <c r="C60" s="19">
        <f>(B$62-B$56)/6+C59</f>
        <v>6381.400000000001</v>
      </c>
      <c r="D60">
        <v>72</v>
      </c>
    </row>
    <row r="61" spans="1:4" ht="12">
      <c r="A61" s="18">
        <v>38411</v>
      </c>
      <c r="C61" s="19">
        <f>(B$62-B$56)/6+C60</f>
        <v>6381.405000000001</v>
      </c>
      <c r="D61">
        <v>73</v>
      </c>
    </row>
    <row r="62" spans="1:4" ht="12">
      <c r="A62" s="18">
        <v>38412</v>
      </c>
      <c r="B62">
        <v>6381.41</v>
      </c>
      <c r="C62">
        <f>B62</f>
        <v>6381.41</v>
      </c>
      <c r="D62">
        <v>76</v>
      </c>
    </row>
    <row r="63" spans="1:4" ht="12">
      <c r="A63" s="18">
        <v>38413</v>
      </c>
      <c r="C63" s="19">
        <f>(B$93-B$62)/31+C62</f>
        <v>6381.415161290322</v>
      </c>
      <c r="D63">
        <v>74</v>
      </c>
    </row>
    <row r="64" spans="1:4" ht="12">
      <c r="A64" s="18">
        <v>38414</v>
      </c>
      <c r="C64" s="19">
        <f aca="true" t="shared" si="3" ref="C64:C92">(B$93-B$62)/31+C63</f>
        <v>6381.420322580645</v>
      </c>
      <c r="D64">
        <v>73</v>
      </c>
    </row>
    <row r="65" spans="1:4" ht="12">
      <c r="A65" s="18">
        <v>38415</v>
      </c>
      <c r="C65" s="19">
        <f t="shared" si="3"/>
        <v>6381.425483870968</v>
      </c>
      <c r="D65">
        <v>74</v>
      </c>
    </row>
    <row r="66" spans="1:4" ht="12">
      <c r="A66" s="18">
        <v>38416</v>
      </c>
      <c r="C66" s="19">
        <f t="shared" si="3"/>
        <v>6381.43064516129</v>
      </c>
      <c r="D66">
        <v>74</v>
      </c>
    </row>
    <row r="67" spans="1:4" ht="12">
      <c r="A67" s="18">
        <v>38417</v>
      </c>
      <c r="C67" s="19">
        <f t="shared" si="3"/>
        <v>6381.435806451613</v>
      </c>
      <c r="D67">
        <v>75</v>
      </c>
    </row>
    <row r="68" spans="1:4" ht="12">
      <c r="A68" s="18">
        <v>38418</v>
      </c>
      <c r="C68" s="19">
        <f t="shared" si="3"/>
        <v>6381.440967741935</v>
      </c>
      <c r="D68">
        <v>75</v>
      </c>
    </row>
    <row r="69" spans="1:4" ht="12">
      <c r="A69" s="18">
        <v>38419</v>
      </c>
      <c r="C69" s="19">
        <f t="shared" si="3"/>
        <v>6381.446129032258</v>
      </c>
      <c r="D69">
        <v>76</v>
      </c>
    </row>
    <row r="70" spans="1:4" ht="12">
      <c r="A70" s="18">
        <v>38420</v>
      </c>
      <c r="C70" s="19">
        <f t="shared" si="3"/>
        <v>6381.4512903225805</v>
      </c>
      <c r="D70">
        <v>77</v>
      </c>
    </row>
    <row r="71" spans="1:4" ht="12">
      <c r="A71" s="18">
        <v>38421</v>
      </c>
      <c r="C71" s="19">
        <f t="shared" si="3"/>
        <v>6381.456451612903</v>
      </c>
      <c r="D71">
        <v>80</v>
      </c>
    </row>
    <row r="72" spans="1:4" ht="12">
      <c r="A72" s="18">
        <v>38422</v>
      </c>
      <c r="C72" s="19">
        <f t="shared" si="3"/>
        <v>6381.461612903226</v>
      </c>
      <c r="D72">
        <v>82</v>
      </c>
    </row>
    <row r="73" spans="1:4" ht="12">
      <c r="A73" s="18">
        <v>38423</v>
      </c>
      <c r="C73" s="19">
        <f t="shared" si="3"/>
        <v>6381.466774193548</v>
      </c>
      <c r="D73">
        <v>87</v>
      </c>
    </row>
    <row r="74" spans="1:4" ht="12">
      <c r="A74" s="18">
        <v>38424</v>
      </c>
      <c r="C74" s="19">
        <f t="shared" si="3"/>
        <v>6381.471935483871</v>
      </c>
      <c r="D74">
        <v>90</v>
      </c>
    </row>
    <row r="75" spans="1:4" ht="12">
      <c r="A75" s="18">
        <v>38425</v>
      </c>
      <c r="C75" s="19">
        <f t="shared" si="3"/>
        <v>6381.477096774193</v>
      </c>
      <c r="D75">
        <v>97</v>
      </c>
    </row>
    <row r="76" spans="1:4" ht="12">
      <c r="A76" s="18">
        <v>38426</v>
      </c>
      <c r="C76" s="19">
        <f t="shared" si="3"/>
        <v>6381.482258064516</v>
      </c>
      <c r="D76">
        <v>92</v>
      </c>
    </row>
    <row r="77" spans="1:4" ht="12">
      <c r="A77" s="18">
        <v>38427</v>
      </c>
      <c r="C77" s="19">
        <f t="shared" si="3"/>
        <v>6381.4874193548385</v>
      </c>
      <c r="D77">
        <v>99</v>
      </c>
    </row>
    <row r="78" spans="1:4" ht="12">
      <c r="A78" s="18">
        <v>38428</v>
      </c>
      <c r="C78" s="19">
        <f t="shared" si="3"/>
        <v>6381.492580645161</v>
      </c>
      <c r="D78">
        <v>101</v>
      </c>
    </row>
    <row r="79" spans="1:4" ht="12">
      <c r="A79" s="18">
        <v>38429</v>
      </c>
      <c r="C79" s="19">
        <f t="shared" si="3"/>
        <v>6381.497741935484</v>
      </c>
      <c r="D79">
        <v>87</v>
      </c>
    </row>
    <row r="80" spans="1:4" ht="12">
      <c r="A80" s="18">
        <v>38430</v>
      </c>
      <c r="C80" s="19">
        <f t="shared" si="3"/>
        <v>6381.502903225806</v>
      </c>
      <c r="D80">
        <v>88</v>
      </c>
    </row>
    <row r="81" spans="1:4" ht="12">
      <c r="A81" s="18">
        <v>38431</v>
      </c>
      <c r="C81" s="19">
        <f t="shared" si="3"/>
        <v>6381.508064516129</v>
      </c>
      <c r="D81">
        <v>93</v>
      </c>
    </row>
    <row r="82" spans="1:4" ht="12">
      <c r="A82" s="18">
        <v>38432</v>
      </c>
      <c r="C82" s="19">
        <f t="shared" si="3"/>
        <v>6381.513225806451</v>
      </c>
      <c r="D82">
        <v>89</v>
      </c>
    </row>
    <row r="83" spans="1:4" ht="12">
      <c r="A83" s="18">
        <v>38433</v>
      </c>
      <c r="C83" s="19">
        <f t="shared" si="3"/>
        <v>6381.518387096774</v>
      </c>
      <c r="D83">
        <v>95</v>
      </c>
    </row>
    <row r="84" spans="1:4" ht="12">
      <c r="A84" s="18">
        <v>38434</v>
      </c>
      <c r="C84" s="19">
        <f t="shared" si="3"/>
        <v>6381.5235483870965</v>
      </c>
      <c r="D84">
        <v>87</v>
      </c>
    </row>
    <row r="85" spans="1:4" ht="12">
      <c r="A85" s="18">
        <v>38435</v>
      </c>
      <c r="C85" s="19">
        <f t="shared" si="3"/>
        <v>6381.528709677419</v>
      </c>
      <c r="D85">
        <v>86</v>
      </c>
    </row>
    <row r="86" spans="1:4" ht="12">
      <c r="A86" s="18">
        <v>38436</v>
      </c>
      <c r="C86" s="19">
        <f t="shared" si="3"/>
        <v>6381.533870967742</v>
      </c>
      <c r="D86">
        <v>91</v>
      </c>
    </row>
    <row r="87" spans="1:4" ht="12">
      <c r="A87" s="18">
        <v>38437</v>
      </c>
      <c r="C87" s="19">
        <f t="shared" si="3"/>
        <v>6381.539032258064</v>
      </c>
      <c r="D87">
        <v>84</v>
      </c>
    </row>
    <row r="88" spans="1:4" ht="12">
      <c r="A88" s="18">
        <v>38438</v>
      </c>
      <c r="C88" s="19">
        <f t="shared" si="3"/>
        <v>6381.544193548387</v>
      </c>
      <c r="D88">
        <v>95</v>
      </c>
    </row>
    <row r="89" spans="1:4" ht="12">
      <c r="A89" s="18">
        <v>38439</v>
      </c>
      <c r="C89" s="19">
        <f t="shared" si="3"/>
        <v>6381.549354838709</v>
      </c>
      <c r="D89">
        <v>88</v>
      </c>
    </row>
    <row r="90" spans="1:4" ht="12">
      <c r="A90" s="18">
        <v>38440</v>
      </c>
      <c r="C90" s="19">
        <f t="shared" si="3"/>
        <v>6381.554516129032</v>
      </c>
      <c r="D90">
        <v>81</v>
      </c>
    </row>
    <row r="91" spans="1:4" ht="12">
      <c r="A91" s="18">
        <v>38441</v>
      </c>
      <c r="C91" s="19">
        <f t="shared" si="3"/>
        <v>6381.559677419355</v>
      </c>
      <c r="D91">
        <v>84</v>
      </c>
    </row>
    <row r="92" spans="1:4" ht="12">
      <c r="A92" s="18">
        <v>38442</v>
      </c>
      <c r="C92" s="19">
        <f t="shared" si="3"/>
        <v>6381.564838709677</v>
      </c>
      <c r="D92">
        <v>81</v>
      </c>
    </row>
    <row r="93" spans="1:4" ht="12">
      <c r="A93" s="18">
        <v>38443</v>
      </c>
      <c r="B93">
        <v>6381.57</v>
      </c>
      <c r="C93">
        <f>B93</f>
        <v>6381.57</v>
      </c>
      <c r="D93">
        <v>85</v>
      </c>
    </row>
    <row r="94" spans="1:4" ht="12">
      <c r="A94" s="18">
        <v>38444</v>
      </c>
      <c r="C94" s="19">
        <f>(B$118-B$93)/25+C93</f>
        <v>6381.571599999999</v>
      </c>
      <c r="D94">
        <v>98</v>
      </c>
    </row>
    <row r="95" spans="1:4" ht="12">
      <c r="A95" s="18">
        <v>38445</v>
      </c>
      <c r="C95" s="19">
        <f aca="true" t="shared" si="4" ref="C95:C117">(B$118-B$93)/25+C94</f>
        <v>6381.573199999999</v>
      </c>
      <c r="D95">
        <v>91</v>
      </c>
    </row>
    <row r="96" spans="1:4" ht="12">
      <c r="A96" s="18">
        <v>38446</v>
      </c>
      <c r="C96" s="19">
        <f t="shared" si="4"/>
        <v>6381.5747999999985</v>
      </c>
      <c r="D96">
        <v>86</v>
      </c>
    </row>
    <row r="97" spans="1:4" ht="12">
      <c r="A97" s="18">
        <v>38447</v>
      </c>
      <c r="C97" s="19">
        <f t="shared" si="4"/>
        <v>6381.576399999998</v>
      </c>
      <c r="D97">
        <v>83</v>
      </c>
    </row>
    <row r="98" spans="1:4" ht="12">
      <c r="A98" s="18">
        <v>38448</v>
      </c>
      <c r="C98" s="19">
        <f t="shared" si="4"/>
        <v>6381.577999999998</v>
      </c>
      <c r="D98">
        <v>98</v>
      </c>
    </row>
    <row r="99" spans="1:4" ht="12">
      <c r="A99" s="18">
        <v>38449</v>
      </c>
      <c r="C99" s="19">
        <f t="shared" si="4"/>
        <v>6381.579599999997</v>
      </c>
      <c r="D99">
        <v>101</v>
      </c>
    </row>
    <row r="100" spans="1:4" ht="12">
      <c r="A100" s="18">
        <v>38450</v>
      </c>
      <c r="C100" s="19">
        <f t="shared" si="4"/>
        <v>6381.581199999997</v>
      </c>
      <c r="D100">
        <v>98</v>
      </c>
    </row>
    <row r="101" spans="1:4" ht="12">
      <c r="A101" s="18">
        <v>38451</v>
      </c>
      <c r="C101" s="19">
        <f t="shared" si="4"/>
        <v>6381.5827999999965</v>
      </c>
      <c r="D101">
        <v>98</v>
      </c>
    </row>
    <row r="102" spans="1:4" ht="12">
      <c r="A102" s="18">
        <v>38452</v>
      </c>
      <c r="C102" s="19">
        <f t="shared" si="4"/>
        <v>6381.584399999996</v>
      </c>
      <c r="D102">
        <v>89</v>
      </c>
    </row>
    <row r="103" spans="1:4" ht="12">
      <c r="A103" s="18">
        <v>38453</v>
      </c>
      <c r="C103" s="19">
        <f t="shared" si="4"/>
        <v>6381.585999999996</v>
      </c>
      <c r="D103">
        <v>98</v>
      </c>
    </row>
    <row r="104" spans="1:4" ht="12">
      <c r="A104" s="18">
        <v>38454</v>
      </c>
      <c r="C104" s="19">
        <f t="shared" si="4"/>
        <v>6381.587599999995</v>
      </c>
      <c r="D104">
        <v>99</v>
      </c>
    </row>
    <row r="105" spans="1:4" ht="12">
      <c r="A105" s="18">
        <v>38455</v>
      </c>
      <c r="C105" s="19">
        <f t="shared" si="4"/>
        <v>6381.589199999995</v>
      </c>
      <c r="D105">
        <v>101</v>
      </c>
    </row>
    <row r="106" spans="1:4" ht="12">
      <c r="A106" s="18">
        <v>38456</v>
      </c>
      <c r="C106" s="19">
        <f t="shared" si="4"/>
        <v>6381.5907999999945</v>
      </c>
      <c r="D106">
        <v>100</v>
      </c>
    </row>
    <row r="107" spans="1:4" ht="12">
      <c r="A107" s="18">
        <v>38457</v>
      </c>
      <c r="C107" s="19">
        <f t="shared" si="4"/>
        <v>6381.592399999994</v>
      </c>
      <c r="D107">
        <v>101</v>
      </c>
    </row>
    <row r="108" spans="1:4" ht="12">
      <c r="A108" s="18">
        <v>38458</v>
      </c>
      <c r="C108" s="19">
        <f t="shared" si="4"/>
        <v>6381.593999999994</v>
      </c>
      <c r="D108">
        <v>107</v>
      </c>
    </row>
    <row r="109" spans="1:4" ht="12">
      <c r="A109" s="18">
        <v>38459</v>
      </c>
      <c r="C109" s="19">
        <f t="shared" si="4"/>
        <v>6381.595599999993</v>
      </c>
      <c r="D109">
        <v>109</v>
      </c>
    </row>
    <row r="110" spans="1:4" ht="12">
      <c r="A110" s="18">
        <v>38460</v>
      </c>
      <c r="C110" s="19">
        <f t="shared" si="4"/>
        <v>6381.597199999993</v>
      </c>
      <c r="D110">
        <v>115</v>
      </c>
    </row>
    <row r="111" spans="1:4" ht="12">
      <c r="A111" s="18">
        <v>38461</v>
      </c>
      <c r="C111" s="19">
        <f t="shared" si="4"/>
        <v>6381.5987999999925</v>
      </c>
      <c r="D111">
        <v>120</v>
      </c>
    </row>
    <row r="112" spans="1:4" ht="12">
      <c r="A112" s="18">
        <v>38462</v>
      </c>
      <c r="C112" s="19">
        <f t="shared" si="4"/>
        <v>6381.600399999992</v>
      </c>
      <c r="D112">
        <v>118</v>
      </c>
    </row>
    <row r="113" spans="1:4" ht="12">
      <c r="A113" s="18">
        <v>38463</v>
      </c>
      <c r="C113" s="19">
        <f t="shared" si="4"/>
        <v>6381.601999999992</v>
      </c>
      <c r="D113">
        <v>119</v>
      </c>
    </row>
    <row r="114" spans="1:4" ht="12">
      <c r="A114" s="18">
        <v>38464</v>
      </c>
      <c r="C114" s="19">
        <f t="shared" si="4"/>
        <v>6381.603599999991</v>
      </c>
      <c r="D114">
        <v>120</v>
      </c>
    </row>
    <row r="115" spans="1:4" ht="12">
      <c r="A115" s="18">
        <v>38465</v>
      </c>
      <c r="C115" s="19">
        <f t="shared" si="4"/>
        <v>6381.605199999991</v>
      </c>
      <c r="D115">
        <v>115</v>
      </c>
    </row>
    <row r="116" spans="1:4" ht="12">
      <c r="A116" s="18">
        <v>38466</v>
      </c>
      <c r="C116" s="19">
        <f t="shared" si="4"/>
        <v>6381.6067999999905</v>
      </c>
      <c r="D116">
        <v>117</v>
      </c>
    </row>
    <row r="117" spans="1:4" ht="12">
      <c r="A117" s="18">
        <v>38467</v>
      </c>
      <c r="C117" s="19">
        <f t="shared" si="4"/>
        <v>6381.60839999999</v>
      </c>
      <c r="D117">
        <v>118</v>
      </c>
    </row>
    <row r="118" spans="1:4" ht="12">
      <c r="A118" s="18">
        <v>38468</v>
      </c>
      <c r="B118">
        <v>6381.61</v>
      </c>
      <c r="C118">
        <f>B118</f>
        <v>6381.61</v>
      </c>
      <c r="D118">
        <v>115</v>
      </c>
    </row>
    <row r="119" spans="1:4" ht="12">
      <c r="A119" s="18">
        <v>38469</v>
      </c>
      <c r="C119" s="19">
        <f>(B$123-B$118)/5+C118</f>
        <v>6381.614</v>
      </c>
      <c r="D119">
        <v>118</v>
      </c>
    </row>
    <row r="120" spans="1:4" ht="12">
      <c r="A120" s="18">
        <v>38470</v>
      </c>
      <c r="C120" s="19">
        <f>(B$123-B$118)/5+C119</f>
        <v>6381.6179999999995</v>
      </c>
      <c r="D120">
        <v>119</v>
      </c>
    </row>
    <row r="121" spans="1:4" ht="12">
      <c r="A121" s="18">
        <v>38471</v>
      </c>
      <c r="C121" s="19">
        <f>(B$123-B$118)/5+C120</f>
        <v>6381.621999999999</v>
      </c>
      <c r="D121">
        <v>122</v>
      </c>
    </row>
    <row r="122" spans="1:4" ht="12">
      <c r="A122" s="18">
        <v>38472</v>
      </c>
      <c r="C122" s="19">
        <f>(B$123-B$118)/5+C121</f>
        <v>6381.625999999999</v>
      </c>
      <c r="D122">
        <v>125</v>
      </c>
    </row>
    <row r="123" spans="1:4" ht="12">
      <c r="A123" s="18">
        <v>38473</v>
      </c>
      <c r="B123">
        <v>6381.63</v>
      </c>
      <c r="C123">
        <f>B123</f>
        <v>6381.63</v>
      </c>
      <c r="D123">
        <v>125</v>
      </c>
    </row>
    <row r="124" spans="1:4" ht="12">
      <c r="A124" s="18">
        <v>38474</v>
      </c>
      <c r="C124" s="19">
        <f>(B$152-B$123)/29+C123</f>
        <v>6381.634482758621</v>
      </c>
      <c r="D124">
        <v>128</v>
      </c>
    </row>
    <row r="125" spans="1:4" ht="12">
      <c r="A125" s="18">
        <v>38475</v>
      </c>
      <c r="C125" s="19">
        <f aca="true" t="shared" si="5" ref="C125:C151">(B$152-B$123)/29+C124</f>
        <v>6381.638965517242</v>
      </c>
      <c r="D125">
        <v>129</v>
      </c>
    </row>
    <row r="126" spans="1:4" ht="12">
      <c r="A126" s="18">
        <v>38476</v>
      </c>
      <c r="C126" s="19">
        <f t="shared" si="5"/>
        <v>6381.643448275862</v>
      </c>
      <c r="D126">
        <v>130</v>
      </c>
    </row>
    <row r="127" spans="1:4" ht="12">
      <c r="A127" s="18">
        <v>38477</v>
      </c>
      <c r="C127" s="19">
        <f t="shared" si="5"/>
        <v>6381.647931034483</v>
      </c>
      <c r="D127">
        <v>133</v>
      </c>
    </row>
    <row r="128" spans="1:4" ht="12">
      <c r="A128" s="18">
        <v>38478</v>
      </c>
      <c r="C128" s="19">
        <f t="shared" si="5"/>
        <v>6381.652413793104</v>
      </c>
      <c r="D128">
        <v>130</v>
      </c>
    </row>
    <row r="129" spans="1:4" ht="12">
      <c r="A129" s="18">
        <v>38479</v>
      </c>
      <c r="C129" s="19">
        <f t="shared" si="5"/>
        <v>6381.6568965517245</v>
      </c>
      <c r="D129">
        <v>128</v>
      </c>
    </row>
    <row r="130" spans="1:4" ht="12">
      <c r="A130" s="18">
        <v>38480</v>
      </c>
      <c r="C130" s="19">
        <f t="shared" si="5"/>
        <v>6381.661379310345</v>
      </c>
      <c r="D130">
        <v>129</v>
      </c>
    </row>
    <row r="131" spans="1:4" ht="12">
      <c r="A131" s="18">
        <v>38481</v>
      </c>
      <c r="C131" s="19">
        <f t="shared" si="5"/>
        <v>6381.665862068966</v>
      </c>
      <c r="D131">
        <v>136</v>
      </c>
    </row>
    <row r="132" spans="1:4" ht="12">
      <c r="A132" s="18">
        <v>38482</v>
      </c>
      <c r="C132" s="19">
        <f t="shared" si="5"/>
        <v>6381.670344827587</v>
      </c>
      <c r="D132">
        <v>126</v>
      </c>
    </row>
    <row r="133" spans="1:4" ht="12">
      <c r="A133" s="18">
        <v>38483</v>
      </c>
      <c r="C133" s="19">
        <f t="shared" si="5"/>
        <v>6381.674827586207</v>
      </c>
      <c r="D133">
        <v>128</v>
      </c>
    </row>
    <row r="134" spans="1:4" ht="12">
      <c r="A134" s="18">
        <v>38484</v>
      </c>
      <c r="C134" s="19">
        <f t="shared" si="5"/>
        <v>6381.679310344828</v>
      </c>
      <c r="D134">
        <v>128</v>
      </c>
    </row>
    <row r="135" spans="1:4" ht="12">
      <c r="A135" s="18">
        <v>38485</v>
      </c>
      <c r="C135" s="19">
        <f t="shared" si="5"/>
        <v>6381.683793103449</v>
      </c>
      <c r="D135">
        <v>131</v>
      </c>
    </row>
    <row r="136" spans="1:4" ht="12">
      <c r="A136" s="18">
        <v>38486</v>
      </c>
      <c r="C136" s="19">
        <f t="shared" si="5"/>
        <v>6381.6882758620695</v>
      </c>
      <c r="D136">
        <v>131</v>
      </c>
    </row>
    <row r="137" spans="1:4" ht="12">
      <c r="A137" s="18">
        <v>38487</v>
      </c>
      <c r="C137" s="19">
        <f t="shared" si="5"/>
        <v>6381.69275862069</v>
      </c>
      <c r="D137">
        <v>148</v>
      </c>
    </row>
    <row r="138" spans="1:4" ht="12">
      <c r="A138" s="18">
        <v>38488</v>
      </c>
      <c r="C138" s="19">
        <f t="shared" si="5"/>
        <v>6381.697241379311</v>
      </c>
      <c r="D138">
        <v>218</v>
      </c>
    </row>
    <row r="139" spans="1:4" ht="12">
      <c r="A139" s="18">
        <v>38489</v>
      </c>
      <c r="C139" s="19">
        <f t="shared" si="5"/>
        <v>6381.701724137932</v>
      </c>
      <c r="D139">
        <v>299</v>
      </c>
    </row>
    <row r="140" spans="1:4" ht="12">
      <c r="A140" s="18">
        <v>38490</v>
      </c>
      <c r="C140" s="19">
        <f t="shared" si="5"/>
        <v>6381.706206896552</v>
      </c>
      <c r="D140">
        <v>229</v>
      </c>
    </row>
    <row r="141" spans="1:4" ht="12">
      <c r="A141" s="18">
        <v>38491</v>
      </c>
      <c r="C141" s="19">
        <f t="shared" si="5"/>
        <v>6381.710689655173</v>
      </c>
      <c r="D141">
        <v>214</v>
      </c>
    </row>
    <row r="142" spans="1:4" ht="12">
      <c r="A142" s="18">
        <v>38492</v>
      </c>
      <c r="C142" s="19">
        <f t="shared" si="5"/>
        <v>6381.715172413794</v>
      </c>
      <c r="D142">
        <v>204</v>
      </c>
    </row>
    <row r="143" spans="1:4" ht="12">
      <c r="A143" s="18">
        <v>38493</v>
      </c>
      <c r="C143" s="19">
        <f t="shared" si="5"/>
        <v>6381.719655172415</v>
      </c>
      <c r="D143">
        <v>193</v>
      </c>
    </row>
    <row r="144" spans="1:4" ht="12">
      <c r="A144" s="18">
        <v>38494</v>
      </c>
      <c r="C144" s="19">
        <f t="shared" si="5"/>
        <v>6381.724137931035</v>
      </c>
      <c r="D144">
        <v>217</v>
      </c>
    </row>
    <row r="145" spans="1:4" ht="12">
      <c r="A145" s="18">
        <v>38495</v>
      </c>
      <c r="C145" s="19">
        <f t="shared" si="5"/>
        <v>6381.728620689656</v>
      </c>
      <c r="D145">
        <v>238</v>
      </c>
    </row>
    <row r="146" spans="1:4" ht="12">
      <c r="A146" s="18">
        <v>38496</v>
      </c>
      <c r="C146" s="19">
        <f t="shared" si="5"/>
        <v>6381.733103448277</v>
      </c>
      <c r="D146">
        <v>316</v>
      </c>
    </row>
    <row r="147" spans="1:4" ht="12">
      <c r="A147" s="18">
        <v>38497</v>
      </c>
      <c r="C147" s="19">
        <f t="shared" si="5"/>
        <v>6381.7375862068975</v>
      </c>
      <c r="D147">
        <v>314</v>
      </c>
    </row>
    <row r="148" spans="1:4" ht="12">
      <c r="A148" s="18">
        <v>38498</v>
      </c>
      <c r="C148" s="19">
        <f t="shared" si="5"/>
        <v>6381.742068965518</v>
      </c>
      <c r="D148">
        <v>388</v>
      </c>
    </row>
    <row r="149" spans="1:4" ht="12">
      <c r="A149" s="18">
        <v>38499</v>
      </c>
      <c r="C149" s="19">
        <f t="shared" si="5"/>
        <v>6381.746551724139</v>
      </c>
      <c r="D149">
        <v>517</v>
      </c>
    </row>
    <row r="150" spans="1:4" ht="12">
      <c r="A150" s="18">
        <v>38500</v>
      </c>
      <c r="C150" s="19">
        <f t="shared" si="5"/>
        <v>6381.75103448276</v>
      </c>
      <c r="D150">
        <v>550</v>
      </c>
    </row>
    <row r="151" spans="1:4" ht="12">
      <c r="A151" s="18">
        <v>38501</v>
      </c>
      <c r="C151" s="19">
        <f t="shared" si="5"/>
        <v>6381.75551724138</v>
      </c>
      <c r="D151">
        <v>537</v>
      </c>
    </row>
    <row r="152" spans="1:4" ht="12">
      <c r="A152" s="18">
        <v>38502</v>
      </c>
      <c r="B152">
        <v>6381.76</v>
      </c>
      <c r="C152">
        <f>B152</f>
        <v>6381.76</v>
      </c>
      <c r="D152">
        <v>440</v>
      </c>
    </row>
    <row r="153" spans="1:4" ht="12">
      <c r="A153" s="18">
        <v>38503</v>
      </c>
      <c r="C153" s="19">
        <f>(B$155-B$152)/3+C152</f>
        <v>6381.7733333333335</v>
      </c>
      <c r="D153">
        <v>426</v>
      </c>
    </row>
    <row r="154" spans="1:4" ht="12">
      <c r="A154" s="18">
        <v>38504</v>
      </c>
      <c r="C154" s="19">
        <f>(B$155-B$152)/3+C153</f>
        <v>6381.786666666667</v>
      </c>
      <c r="D154">
        <v>472</v>
      </c>
    </row>
    <row r="155" spans="1:4" ht="12">
      <c r="A155" s="18">
        <v>38505</v>
      </c>
      <c r="B155">
        <v>6381.8</v>
      </c>
      <c r="C155">
        <f>B155</f>
        <v>6381.8</v>
      </c>
      <c r="D155">
        <v>518</v>
      </c>
    </row>
    <row r="156" spans="1:4" ht="12">
      <c r="A156" s="18">
        <v>38506</v>
      </c>
      <c r="C156" s="19">
        <f>(B$163-B$155)/8+C155</f>
        <v>6381.805</v>
      </c>
      <c r="D156">
        <v>492</v>
      </c>
    </row>
    <row r="157" spans="1:4" ht="12">
      <c r="A157" s="18">
        <v>38507</v>
      </c>
      <c r="C157" s="19">
        <f aca="true" t="shared" si="6" ref="C157:C162">(B$163-B$155)/8+C156</f>
        <v>6381.81</v>
      </c>
      <c r="D157">
        <v>487</v>
      </c>
    </row>
    <row r="158" spans="1:4" ht="12">
      <c r="A158" s="18">
        <v>38508</v>
      </c>
      <c r="C158" s="19">
        <f t="shared" si="6"/>
        <v>6381.8150000000005</v>
      </c>
      <c r="D158">
        <v>493</v>
      </c>
    </row>
    <row r="159" spans="1:4" ht="12">
      <c r="A159" s="18">
        <v>38509</v>
      </c>
      <c r="C159" s="19">
        <f t="shared" si="6"/>
        <v>6381.820000000001</v>
      </c>
      <c r="D159">
        <v>462</v>
      </c>
    </row>
    <row r="160" spans="1:4" ht="12">
      <c r="A160" s="18">
        <v>38510</v>
      </c>
      <c r="C160" s="19">
        <f t="shared" si="6"/>
        <v>6381.825000000001</v>
      </c>
      <c r="D160">
        <v>407</v>
      </c>
    </row>
    <row r="161" spans="1:4" ht="12">
      <c r="A161" s="18">
        <v>38511</v>
      </c>
      <c r="C161" s="19">
        <f t="shared" si="6"/>
        <v>6381.830000000001</v>
      </c>
      <c r="D161">
        <v>379</v>
      </c>
    </row>
    <row r="162" spans="1:4" ht="12">
      <c r="A162" s="18">
        <v>38512</v>
      </c>
      <c r="C162" s="19">
        <f t="shared" si="6"/>
        <v>6381.835000000001</v>
      </c>
      <c r="D162">
        <v>363</v>
      </c>
    </row>
    <row r="163" spans="1:4" ht="12">
      <c r="A163" s="18">
        <v>38513</v>
      </c>
      <c r="B163">
        <v>6381.84</v>
      </c>
      <c r="C163">
        <f>B163</f>
        <v>6381.84</v>
      </c>
      <c r="D163">
        <v>383</v>
      </c>
    </row>
    <row r="164" spans="1:4" ht="12">
      <c r="A164" s="18">
        <v>38514</v>
      </c>
      <c r="C164" s="19">
        <f>(B$166-B$163)/3+C163</f>
        <v>6381.85</v>
      </c>
      <c r="D164">
        <v>460</v>
      </c>
    </row>
    <row r="165" spans="1:4" ht="12">
      <c r="A165" s="18">
        <v>38515</v>
      </c>
      <c r="C165" s="19">
        <f>(B$166-B$163)/3+C164</f>
        <v>6381.860000000001</v>
      </c>
      <c r="D165">
        <v>487</v>
      </c>
    </row>
    <row r="166" spans="1:4" ht="12">
      <c r="A166" s="18">
        <v>38516</v>
      </c>
      <c r="B166">
        <v>6381.87</v>
      </c>
      <c r="C166">
        <f>B166</f>
        <v>6381.87</v>
      </c>
      <c r="D166">
        <v>503</v>
      </c>
    </row>
    <row r="167" spans="1:4" ht="12">
      <c r="A167" s="18">
        <v>38517</v>
      </c>
      <c r="C167" s="19">
        <f>(B$178-B$166)/12+C166</f>
        <v>6381.880833333334</v>
      </c>
      <c r="D167">
        <v>552</v>
      </c>
    </row>
    <row r="168" spans="1:4" ht="12">
      <c r="A168" s="18">
        <v>38518</v>
      </c>
      <c r="C168" s="19">
        <f aca="true" t="shared" si="7" ref="C168:C177">(B$178-B$166)/12+C167</f>
        <v>6381.891666666667</v>
      </c>
      <c r="D168">
        <v>644</v>
      </c>
    </row>
    <row r="169" spans="1:4" ht="12">
      <c r="A169" s="18">
        <v>38519</v>
      </c>
      <c r="C169" s="19">
        <f t="shared" si="7"/>
        <v>6381.902500000001</v>
      </c>
      <c r="D169">
        <v>635</v>
      </c>
    </row>
    <row r="170" spans="1:4" ht="12">
      <c r="A170" s="18">
        <v>38520</v>
      </c>
      <c r="C170" s="19">
        <f t="shared" si="7"/>
        <v>6381.913333333335</v>
      </c>
      <c r="D170">
        <v>570</v>
      </c>
    </row>
    <row r="171" spans="1:4" ht="12">
      <c r="A171" s="18">
        <v>38521</v>
      </c>
      <c r="C171" s="19">
        <f t="shared" si="7"/>
        <v>6381.9241666666685</v>
      </c>
      <c r="D171">
        <v>496</v>
      </c>
    </row>
    <row r="172" spans="1:4" ht="12">
      <c r="A172" s="18">
        <v>38522</v>
      </c>
      <c r="C172" s="19">
        <f t="shared" si="7"/>
        <v>6381.935000000002</v>
      </c>
      <c r="D172">
        <v>461</v>
      </c>
    </row>
    <row r="173" spans="1:4" ht="12">
      <c r="A173" s="18">
        <v>38523</v>
      </c>
      <c r="C173" s="19">
        <f t="shared" si="7"/>
        <v>6381.945833333336</v>
      </c>
      <c r="D173">
        <v>497</v>
      </c>
    </row>
    <row r="174" spans="1:4" ht="12">
      <c r="A174" s="18">
        <v>38524</v>
      </c>
      <c r="C174" s="19">
        <f t="shared" si="7"/>
        <v>6381.95666666667</v>
      </c>
      <c r="D174">
        <v>610</v>
      </c>
    </row>
    <row r="175" spans="1:4" ht="12">
      <c r="A175" s="18">
        <v>38525</v>
      </c>
      <c r="C175" s="19">
        <f t="shared" si="7"/>
        <v>6381.967500000003</v>
      </c>
      <c r="D175">
        <v>647</v>
      </c>
    </row>
    <row r="176" spans="1:4" ht="12">
      <c r="A176" s="18">
        <v>38526</v>
      </c>
      <c r="C176" s="19">
        <f t="shared" si="7"/>
        <v>6381.978333333337</v>
      </c>
      <c r="D176">
        <v>682</v>
      </c>
    </row>
    <row r="177" spans="1:4" ht="12">
      <c r="A177" s="18">
        <v>38527</v>
      </c>
      <c r="C177" s="19">
        <f t="shared" si="7"/>
        <v>6381.989166666671</v>
      </c>
      <c r="D177">
        <v>685</v>
      </c>
    </row>
    <row r="178" spans="1:4" ht="12">
      <c r="A178" s="18">
        <v>38528</v>
      </c>
      <c r="B178">
        <v>6382</v>
      </c>
      <c r="C178">
        <f>B178</f>
        <v>6382</v>
      </c>
      <c r="D178">
        <v>672</v>
      </c>
    </row>
    <row r="179" spans="1:4" ht="12">
      <c r="A179" s="18">
        <v>38529</v>
      </c>
      <c r="C179" s="19">
        <f aca="true" t="shared" si="8" ref="C179:C184">(B$185-B$178)/7+C178</f>
        <v>6382.021428571428</v>
      </c>
      <c r="D179">
        <v>637</v>
      </c>
    </row>
    <row r="180" spans="1:4" ht="12">
      <c r="A180" s="18">
        <v>38530</v>
      </c>
      <c r="C180" s="19">
        <f t="shared" si="8"/>
        <v>6382.0428571428565</v>
      </c>
      <c r="D180">
        <v>651</v>
      </c>
    </row>
    <row r="181" spans="1:4" ht="12">
      <c r="A181" s="18">
        <v>38531</v>
      </c>
      <c r="C181" s="19">
        <f t="shared" si="8"/>
        <v>6382.064285714285</v>
      </c>
      <c r="D181">
        <v>663</v>
      </c>
    </row>
    <row r="182" spans="1:4" ht="12">
      <c r="A182" s="18">
        <v>38532</v>
      </c>
      <c r="C182" s="19">
        <f t="shared" si="8"/>
        <v>6382.085714285713</v>
      </c>
      <c r="D182">
        <v>667</v>
      </c>
    </row>
    <row r="183" spans="1:4" ht="12">
      <c r="A183" s="18">
        <v>38533</v>
      </c>
      <c r="C183" s="19">
        <f t="shared" si="8"/>
        <v>6382.107142857141</v>
      </c>
      <c r="D183">
        <v>693</v>
      </c>
    </row>
    <row r="184" spans="1:4" ht="12">
      <c r="A184" s="18">
        <v>38534</v>
      </c>
      <c r="C184" s="19">
        <f t="shared" si="8"/>
        <v>6382.12857142857</v>
      </c>
      <c r="D184">
        <v>700</v>
      </c>
    </row>
    <row r="185" spans="1:5" ht="12">
      <c r="A185" s="18">
        <v>38535</v>
      </c>
      <c r="B185">
        <v>6382.15</v>
      </c>
      <c r="C185">
        <f>B185</f>
        <v>6382.15</v>
      </c>
      <c r="D185">
        <v>722</v>
      </c>
      <c r="E185" t="s">
        <v>21</v>
      </c>
    </row>
    <row r="186" spans="1:4" ht="12">
      <c r="A186" s="18">
        <v>38536</v>
      </c>
      <c r="C186" s="19">
        <f>(B$200-B$185)/15+C185</f>
        <v>6382.17</v>
      </c>
      <c r="D186">
        <v>718</v>
      </c>
    </row>
    <row r="187" spans="1:4" ht="12">
      <c r="A187" s="18">
        <v>38537</v>
      </c>
      <c r="C187" s="19">
        <f aca="true" t="shared" si="9" ref="C187:C199">(B$200-B$185)/15+C186</f>
        <v>6382.1900000000005</v>
      </c>
      <c r="D187">
        <v>679</v>
      </c>
    </row>
    <row r="188" spans="1:4" ht="12">
      <c r="A188" s="18">
        <v>38538</v>
      </c>
      <c r="C188" s="19">
        <f t="shared" si="9"/>
        <v>6382.210000000001</v>
      </c>
      <c r="D188">
        <v>628</v>
      </c>
    </row>
    <row r="189" spans="1:4" ht="12">
      <c r="A189" s="18">
        <v>38539</v>
      </c>
      <c r="C189" s="19">
        <f t="shared" si="9"/>
        <v>6382.230000000001</v>
      </c>
      <c r="D189">
        <v>643</v>
      </c>
    </row>
    <row r="190" spans="1:4" ht="12">
      <c r="A190" s="18">
        <v>38540</v>
      </c>
      <c r="C190" s="19">
        <f t="shared" si="9"/>
        <v>6382.250000000002</v>
      </c>
      <c r="D190">
        <v>671</v>
      </c>
    </row>
    <row r="191" spans="1:4" ht="12">
      <c r="A191" s="18">
        <v>38541</v>
      </c>
      <c r="C191" s="19">
        <f t="shared" si="9"/>
        <v>6382.270000000002</v>
      </c>
      <c r="D191">
        <v>644</v>
      </c>
    </row>
    <row r="192" spans="1:4" ht="12">
      <c r="A192" s="18">
        <v>38542</v>
      </c>
      <c r="C192" s="19">
        <f t="shared" si="9"/>
        <v>6382.290000000003</v>
      </c>
      <c r="D192">
        <v>608</v>
      </c>
    </row>
    <row r="193" spans="1:4" ht="12">
      <c r="A193" s="18">
        <v>38543</v>
      </c>
      <c r="C193" s="19">
        <f t="shared" si="9"/>
        <v>6382.310000000003</v>
      </c>
      <c r="D193">
        <v>573</v>
      </c>
    </row>
    <row r="194" spans="1:4" ht="12">
      <c r="A194" s="18">
        <v>38544</v>
      </c>
      <c r="C194" s="19">
        <f t="shared" si="9"/>
        <v>6382.330000000004</v>
      </c>
      <c r="D194">
        <v>575</v>
      </c>
    </row>
    <row r="195" spans="1:4" ht="12">
      <c r="A195" s="18">
        <v>38545</v>
      </c>
      <c r="C195" s="19">
        <f t="shared" si="9"/>
        <v>6382.350000000004</v>
      </c>
      <c r="D195">
        <v>591</v>
      </c>
    </row>
    <row r="196" spans="1:4" ht="12">
      <c r="A196" s="18">
        <v>38546</v>
      </c>
      <c r="C196" s="19">
        <f t="shared" si="9"/>
        <v>6382.370000000004</v>
      </c>
      <c r="D196">
        <v>603</v>
      </c>
    </row>
    <row r="197" spans="1:4" ht="12">
      <c r="A197" s="18">
        <v>38547</v>
      </c>
      <c r="C197" s="19">
        <f t="shared" si="9"/>
        <v>6382.390000000005</v>
      </c>
      <c r="D197">
        <v>581</v>
      </c>
    </row>
    <row r="198" spans="1:4" ht="12">
      <c r="A198" s="18">
        <v>38548</v>
      </c>
      <c r="C198" s="19">
        <f t="shared" si="9"/>
        <v>6382.410000000005</v>
      </c>
      <c r="D198">
        <v>544</v>
      </c>
    </row>
    <row r="199" spans="1:4" ht="12">
      <c r="A199" s="18">
        <v>38549</v>
      </c>
      <c r="C199" s="19">
        <f t="shared" si="9"/>
        <v>6382.430000000006</v>
      </c>
      <c r="D199">
        <v>542</v>
      </c>
    </row>
    <row r="200" spans="1:4" ht="12">
      <c r="A200" s="18">
        <v>38550</v>
      </c>
      <c r="B200">
        <v>6382.45</v>
      </c>
      <c r="C200">
        <f>B200</f>
        <v>6382.45</v>
      </c>
      <c r="D200">
        <v>542</v>
      </c>
    </row>
    <row r="201" spans="1:4" ht="12">
      <c r="A201" s="18">
        <v>38551</v>
      </c>
      <c r="C201" s="19">
        <f>(B$208-B$200)/8+C200</f>
        <v>6382.4625</v>
      </c>
      <c r="D201">
        <v>545</v>
      </c>
    </row>
    <row r="202" spans="1:4" ht="12">
      <c r="A202" s="18">
        <v>38552</v>
      </c>
      <c r="C202" s="19">
        <f aca="true" t="shared" si="10" ref="C202:C207">(B$208-B$200)/8+C201</f>
        <v>6382.474999999999</v>
      </c>
      <c r="D202">
        <v>539</v>
      </c>
    </row>
    <row r="203" spans="1:4" ht="12">
      <c r="A203" s="18">
        <v>38553</v>
      </c>
      <c r="C203" s="19">
        <f t="shared" si="10"/>
        <v>6382.487499999999</v>
      </c>
      <c r="D203">
        <v>505</v>
      </c>
    </row>
    <row r="204" spans="1:4" ht="12">
      <c r="A204" s="18">
        <v>38554</v>
      </c>
      <c r="C204" s="19">
        <f t="shared" si="10"/>
        <v>6382.499999999999</v>
      </c>
      <c r="D204">
        <v>502</v>
      </c>
    </row>
    <row r="205" spans="1:4" ht="12">
      <c r="A205" s="18">
        <v>38555</v>
      </c>
      <c r="C205" s="19">
        <f t="shared" si="10"/>
        <v>6382.512499999999</v>
      </c>
      <c r="D205">
        <v>501</v>
      </c>
    </row>
    <row r="206" spans="1:4" ht="12">
      <c r="A206" s="18">
        <v>38556</v>
      </c>
      <c r="C206" s="19">
        <f t="shared" si="10"/>
        <v>6382.524999999999</v>
      </c>
      <c r="D206">
        <v>507</v>
      </c>
    </row>
    <row r="207" spans="1:4" ht="12">
      <c r="A207" s="18">
        <v>38557</v>
      </c>
      <c r="C207" s="19">
        <f t="shared" si="10"/>
        <v>6382.5374999999985</v>
      </c>
      <c r="D207">
        <v>465</v>
      </c>
    </row>
    <row r="208" spans="1:4" ht="12">
      <c r="A208" s="18">
        <v>38558</v>
      </c>
      <c r="B208">
        <v>6382.55</v>
      </c>
      <c r="C208">
        <f>B208</f>
        <v>6382.55</v>
      </c>
      <c r="D208">
        <v>442</v>
      </c>
    </row>
    <row r="209" spans="1:4" ht="12">
      <c r="A209" s="18">
        <v>38559</v>
      </c>
      <c r="C209">
        <v>6382.56</v>
      </c>
      <c r="D209">
        <v>427</v>
      </c>
    </row>
    <row r="210" spans="1:4" ht="12">
      <c r="A210" s="18">
        <v>38560</v>
      </c>
      <c r="B210">
        <v>6382.57</v>
      </c>
      <c r="C210">
        <f>B210</f>
        <v>6382.57</v>
      </c>
      <c r="D210">
        <v>400</v>
      </c>
    </row>
    <row r="211" spans="1:5" ht="12">
      <c r="A211" s="18">
        <v>38561</v>
      </c>
      <c r="C211" s="19">
        <f>(B$214-B$210)/4+C210</f>
        <v>6382.5675</v>
      </c>
      <c r="D211">
        <v>390</v>
      </c>
      <c r="E211" t="s">
        <v>22</v>
      </c>
    </row>
    <row r="212" spans="1:4" ht="12">
      <c r="A212" s="18">
        <v>38562</v>
      </c>
      <c r="C212" s="19">
        <f>(B$214-B$210)/4+C211</f>
        <v>6382.5650000000005</v>
      </c>
      <c r="D212">
        <v>383</v>
      </c>
    </row>
    <row r="213" spans="1:4" ht="12">
      <c r="A213" s="18">
        <v>38563</v>
      </c>
      <c r="C213" s="19">
        <f>(B$214-B$210)/4+C212</f>
        <v>6382.562500000001</v>
      </c>
      <c r="D213">
        <v>376</v>
      </c>
    </row>
    <row r="214" spans="1:4" ht="12">
      <c r="A214" s="18">
        <v>38564</v>
      </c>
      <c r="B214">
        <v>6382.56</v>
      </c>
      <c r="C214">
        <f>B214</f>
        <v>6382.56</v>
      </c>
      <c r="D214">
        <v>339</v>
      </c>
    </row>
    <row r="215" spans="1:4" ht="12">
      <c r="A215" s="18">
        <v>38565</v>
      </c>
      <c r="C215" s="19">
        <f>(B$217-B$214)/3+C214</f>
        <v>6382.556666666667</v>
      </c>
      <c r="D215">
        <v>345</v>
      </c>
    </row>
    <row r="216" spans="1:4" ht="12">
      <c r="A216" s="18">
        <v>38566</v>
      </c>
      <c r="C216" s="19">
        <f>(B$217-B$214)/3+C215</f>
        <v>6382.553333333334</v>
      </c>
      <c r="D216">
        <v>288</v>
      </c>
    </row>
    <row r="217" spans="1:4" ht="12">
      <c r="A217" s="18">
        <v>38567</v>
      </c>
      <c r="B217">
        <v>6382.55</v>
      </c>
      <c r="C217">
        <f>B217</f>
        <v>6382.55</v>
      </c>
      <c r="D217">
        <v>292</v>
      </c>
    </row>
    <row r="218" spans="1:4" ht="12">
      <c r="A218" s="18">
        <v>38568</v>
      </c>
      <c r="C218" s="19">
        <f>(B$230-B$217)/13+C217</f>
        <v>6382.546923076923</v>
      </c>
      <c r="D218">
        <v>255</v>
      </c>
    </row>
    <row r="219" spans="1:4" ht="12">
      <c r="A219" s="18">
        <v>38569</v>
      </c>
      <c r="C219" s="19">
        <f aca="true" t="shared" si="11" ref="C219:C229">(B$230-B$217)/13+C218</f>
        <v>6382.543846153846</v>
      </c>
      <c r="D219">
        <v>235</v>
      </c>
    </row>
    <row r="220" spans="1:4" ht="12">
      <c r="A220" s="18">
        <v>38570</v>
      </c>
      <c r="C220" s="19">
        <f t="shared" si="11"/>
        <v>6382.540769230769</v>
      </c>
      <c r="D220">
        <v>234</v>
      </c>
    </row>
    <row r="221" spans="1:4" ht="12">
      <c r="A221" s="18">
        <v>38571</v>
      </c>
      <c r="C221" s="19">
        <f t="shared" si="11"/>
        <v>6382.537692307692</v>
      </c>
      <c r="D221">
        <v>235</v>
      </c>
    </row>
    <row r="222" spans="1:4" ht="12">
      <c r="A222" s="18">
        <v>38572</v>
      </c>
      <c r="C222" s="19">
        <f t="shared" si="11"/>
        <v>6382.534615384615</v>
      </c>
      <c r="D222">
        <v>255</v>
      </c>
    </row>
    <row r="223" spans="1:4" ht="12">
      <c r="A223" s="18">
        <v>38573</v>
      </c>
      <c r="C223" s="19">
        <f t="shared" si="11"/>
        <v>6382.531538461538</v>
      </c>
      <c r="D223">
        <v>222</v>
      </c>
    </row>
    <row r="224" spans="1:4" ht="12">
      <c r="A224" s="18">
        <v>38574</v>
      </c>
      <c r="C224" s="19">
        <f t="shared" si="11"/>
        <v>6382.528461538461</v>
      </c>
      <c r="D224">
        <v>206</v>
      </c>
    </row>
    <row r="225" spans="1:4" ht="12">
      <c r="A225" s="18">
        <v>38575</v>
      </c>
      <c r="C225" s="19">
        <f t="shared" si="11"/>
        <v>6382.525384615384</v>
      </c>
      <c r="D225">
        <v>177</v>
      </c>
    </row>
    <row r="226" spans="1:4" ht="12">
      <c r="A226" s="18">
        <v>38576</v>
      </c>
      <c r="C226" s="19">
        <f t="shared" si="11"/>
        <v>6382.522307692307</v>
      </c>
      <c r="D226">
        <v>158</v>
      </c>
    </row>
    <row r="227" spans="1:4" ht="12">
      <c r="A227" s="18">
        <v>38577</v>
      </c>
      <c r="C227" s="19">
        <f t="shared" si="11"/>
        <v>6382.51923076923</v>
      </c>
      <c r="D227">
        <v>154</v>
      </c>
    </row>
    <row r="228" spans="1:4" ht="12">
      <c r="A228" s="18">
        <v>38578</v>
      </c>
      <c r="C228" s="19">
        <f t="shared" si="11"/>
        <v>6382.5161538461525</v>
      </c>
      <c r="D228">
        <v>150</v>
      </c>
    </row>
    <row r="229" spans="1:4" ht="12">
      <c r="A229" s="18">
        <v>38579</v>
      </c>
      <c r="C229" s="19">
        <f t="shared" si="11"/>
        <v>6382.5130769230755</v>
      </c>
      <c r="D229">
        <v>146</v>
      </c>
    </row>
    <row r="230" spans="1:4" ht="12">
      <c r="A230" s="18">
        <v>38580</v>
      </c>
      <c r="B230">
        <v>6382.51</v>
      </c>
      <c r="C230">
        <f>B230</f>
        <v>6382.51</v>
      </c>
      <c r="D230">
        <v>194</v>
      </c>
    </row>
    <row r="231" spans="1:4" ht="12">
      <c r="A231" s="18">
        <v>38581</v>
      </c>
      <c r="C231" s="19">
        <f>(B$245-B$230)/15+C230</f>
        <v>6382.5</v>
      </c>
      <c r="D231">
        <v>156</v>
      </c>
    </row>
    <row r="232" spans="1:4" ht="12">
      <c r="A232" s="18">
        <v>38582</v>
      </c>
      <c r="C232" s="19">
        <f aca="true" t="shared" si="12" ref="C232:C245">(B$245-B$230)/15+C231</f>
        <v>6382.49</v>
      </c>
      <c r="D232">
        <v>154</v>
      </c>
    </row>
    <row r="233" spans="1:4" ht="12">
      <c r="A233" s="18">
        <v>38583</v>
      </c>
      <c r="C233" s="19">
        <f t="shared" si="12"/>
        <v>6382.48</v>
      </c>
      <c r="D233">
        <v>146</v>
      </c>
    </row>
    <row r="234" spans="1:4" ht="12">
      <c r="A234" s="18">
        <v>38584</v>
      </c>
      <c r="C234" s="19">
        <f t="shared" si="12"/>
        <v>6382.469999999999</v>
      </c>
      <c r="D234">
        <v>138</v>
      </c>
    </row>
    <row r="235" spans="1:4" ht="12">
      <c r="A235" s="18">
        <v>38585</v>
      </c>
      <c r="C235" s="19">
        <f t="shared" si="12"/>
        <v>6382.459999999999</v>
      </c>
      <c r="D235">
        <v>136</v>
      </c>
    </row>
    <row r="236" spans="1:4" ht="12">
      <c r="A236" s="18">
        <v>38586</v>
      </c>
      <c r="C236" s="19">
        <f t="shared" si="12"/>
        <v>6382.449999999999</v>
      </c>
      <c r="D236">
        <v>133</v>
      </c>
    </row>
    <row r="237" spans="1:4" ht="12">
      <c r="A237" s="18">
        <v>38587</v>
      </c>
      <c r="C237" s="19">
        <f t="shared" si="12"/>
        <v>6382.439999999999</v>
      </c>
      <c r="D237">
        <v>133</v>
      </c>
    </row>
    <row r="238" spans="1:4" ht="12">
      <c r="A238" s="18">
        <v>38588</v>
      </c>
      <c r="C238" s="19">
        <f t="shared" si="12"/>
        <v>6382.4299999999985</v>
      </c>
      <c r="D238">
        <v>129</v>
      </c>
    </row>
    <row r="239" spans="1:4" ht="12">
      <c r="A239" s="18">
        <v>38589</v>
      </c>
      <c r="C239" s="19">
        <f t="shared" si="12"/>
        <v>6382.419999999998</v>
      </c>
      <c r="D239">
        <v>127</v>
      </c>
    </row>
    <row r="240" spans="1:4" ht="12">
      <c r="A240" s="18">
        <v>38590</v>
      </c>
      <c r="C240" s="19">
        <f t="shared" si="12"/>
        <v>6382.409999999998</v>
      </c>
      <c r="D240">
        <v>138</v>
      </c>
    </row>
    <row r="241" spans="1:4" ht="12">
      <c r="A241" s="18">
        <v>38591</v>
      </c>
      <c r="C241" s="19">
        <f t="shared" si="12"/>
        <v>6382.399999999998</v>
      </c>
      <c r="D241">
        <v>136</v>
      </c>
    </row>
    <row r="242" spans="1:4" ht="12">
      <c r="A242" s="18">
        <v>38592</v>
      </c>
      <c r="C242" s="19">
        <f t="shared" si="12"/>
        <v>6382.389999999998</v>
      </c>
      <c r="D242">
        <v>132</v>
      </c>
    </row>
    <row r="243" spans="1:4" ht="12">
      <c r="A243" s="18">
        <v>38593</v>
      </c>
      <c r="C243" s="19">
        <f t="shared" si="12"/>
        <v>6382.379999999997</v>
      </c>
      <c r="D243">
        <v>134</v>
      </c>
    </row>
    <row r="244" spans="1:4" ht="12">
      <c r="A244" s="18">
        <v>38594</v>
      </c>
      <c r="C244" s="19">
        <f t="shared" si="12"/>
        <v>6382.369999999997</v>
      </c>
      <c r="D244">
        <v>129</v>
      </c>
    </row>
    <row r="245" spans="1:4" ht="12">
      <c r="A245" s="18">
        <v>38595</v>
      </c>
      <c r="B245">
        <v>6382.36</v>
      </c>
      <c r="C245" s="19">
        <f t="shared" si="12"/>
        <v>6382.359999999997</v>
      </c>
      <c r="D245">
        <v>132</v>
      </c>
    </row>
    <row r="246" ht="12">
      <c r="A246" s="18">
        <v>38596</v>
      </c>
    </row>
  </sheetData>
  <sheetProtection/>
  <printOptions/>
  <pageMargins left="0.75" right="0.75" top="0.55" bottom="0.56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2010-07-24T00:23:10Z</cp:lastPrinted>
  <dcterms:created xsi:type="dcterms:W3CDTF">2011-04-18T19:45:47Z</dcterms:created>
  <dcterms:modified xsi:type="dcterms:W3CDTF">2011-04-18T19:49:56Z</dcterms:modified>
  <cp:category/>
  <cp:version/>
  <cp:contentType/>
  <cp:contentStatus/>
</cp:coreProperties>
</file>